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雲端\1.第17年_2024\1_徵集小組\02_電子書試用+滿意度_113\1_廠商試用申請\3.FTP上傳檔全\"/>
    </mc:Choice>
  </mc:AlternateContent>
  <xr:revisionPtr revIDLastSave="0" documentId="13_ncr:1_{21A83D3C-067F-4987-9602-3382AAB61B31}" xr6:coauthVersionLast="36" xr6:coauthVersionMax="36" xr10:uidLastSave="{00000000-0000-0000-0000-000000000000}"/>
  <bookViews>
    <workbookView xWindow="0" yWindow="0" windowWidth="19200" windowHeight="6540" xr2:uid="{00000000-000D-0000-FFFF-FFFF00000000}"/>
  </bookViews>
  <sheets>
    <sheet name="iRead(888)" sheetId="1" r:id="rId1"/>
  </sheets>
  <calcPr calcId="191029"/>
</workbook>
</file>

<file path=xl/calcChain.xml><?xml version="1.0" encoding="utf-8"?>
<calcChain xmlns="http://schemas.openxmlformats.org/spreadsheetml/2006/main">
  <c r="I889" i="1" l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<sst xmlns="http://schemas.openxmlformats.org/spreadsheetml/2006/main" count="7113" uniqueCount="3276">
  <si>
    <t>ISBN</t>
  </si>
  <si>
    <t>URL</t>
  </si>
  <si>
    <t>9789867670298</t>
  </si>
  <si>
    <t>2011</t>
  </si>
  <si>
    <t>419.7</t>
  </si>
  <si>
    <t>9789867670243</t>
  </si>
  <si>
    <t>2009</t>
  </si>
  <si>
    <t>419.82</t>
  </si>
  <si>
    <t>9789867670663</t>
  </si>
  <si>
    <t>2012</t>
  </si>
  <si>
    <t>419.85</t>
  </si>
  <si>
    <t>9789867670472</t>
  </si>
  <si>
    <t>9789868380769</t>
  </si>
  <si>
    <t>883.151</t>
  </si>
  <si>
    <t>9789866286285</t>
  </si>
  <si>
    <t>Airiti Press</t>
  </si>
  <si>
    <t>550</t>
  </si>
  <si>
    <t>541.307</t>
  </si>
  <si>
    <t>9789866286339</t>
  </si>
  <si>
    <t>490.29</t>
  </si>
  <si>
    <t>9789866286315</t>
  </si>
  <si>
    <t>588.3407</t>
  </si>
  <si>
    <t>9789866153136</t>
  </si>
  <si>
    <t>9789866153174</t>
  </si>
  <si>
    <t>177.2</t>
  </si>
  <si>
    <t>9789814350754</t>
  </si>
  <si>
    <t>400</t>
  </si>
  <si>
    <t>370</t>
  </si>
  <si>
    <t>9789862940013</t>
  </si>
  <si>
    <t>863.851</t>
  </si>
  <si>
    <t>9789866286308</t>
  </si>
  <si>
    <t>545.1041</t>
  </si>
  <si>
    <t>9789866286322</t>
  </si>
  <si>
    <t>575.19931</t>
  </si>
  <si>
    <t>9789866451294</t>
  </si>
  <si>
    <t>857.7</t>
  </si>
  <si>
    <t>9789866451300</t>
  </si>
  <si>
    <t>9789866286377</t>
  </si>
  <si>
    <t>023.447</t>
  </si>
  <si>
    <t>9789866153259</t>
  </si>
  <si>
    <t>176.5</t>
  </si>
  <si>
    <t>9789866153297</t>
  </si>
  <si>
    <t>192.8</t>
  </si>
  <si>
    <t>9789866395260</t>
  </si>
  <si>
    <t>587.19</t>
  </si>
  <si>
    <t>9789578189881</t>
  </si>
  <si>
    <t>992.2</t>
  </si>
  <si>
    <t>9789578189836</t>
  </si>
  <si>
    <t>350</t>
  </si>
  <si>
    <t>489.2</t>
  </si>
  <si>
    <t>9789868574687</t>
  </si>
  <si>
    <t>541.83</t>
  </si>
  <si>
    <t>9789862950241</t>
  </si>
  <si>
    <t>802.033</t>
  </si>
  <si>
    <t>9789574454051</t>
  </si>
  <si>
    <t>960.7</t>
  </si>
  <si>
    <t>9789574453993</t>
  </si>
  <si>
    <t>815.1</t>
  </si>
  <si>
    <t>9789574453689</t>
  </si>
  <si>
    <t>987.793</t>
  </si>
  <si>
    <t>9789866517303</t>
  </si>
  <si>
    <t>785.28</t>
  </si>
  <si>
    <t>9789866320217</t>
  </si>
  <si>
    <t>563.62</t>
  </si>
  <si>
    <t>9789866320224</t>
  </si>
  <si>
    <t>9789866320231</t>
  </si>
  <si>
    <t>563.53</t>
  </si>
  <si>
    <t>9789577397065</t>
  </si>
  <si>
    <t>802.7</t>
  </si>
  <si>
    <t>9789866216961</t>
  </si>
  <si>
    <t>525.619</t>
  </si>
  <si>
    <t>9789575998745</t>
  </si>
  <si>
    <t>783.3886</t>
  </si>
  <si>
    <t>9789575998738</t>
  </si>
  <si>
    <t>120</t>
  </si>
  <si>
    <t>449.1</t>
  </si>
  <si>
    <t>9789576689383</t>
  </si>
  <si>
    <t>982.07</t>
  </si>
  <si>
    <t>9789576689451</t>
  </si>
  <si>
    <t>271.907</t>
  </si>
  <si>
    <t>9789866451317</t>
  </si>
  <si>
    <t>9789868626843</t>
  </si>
  <si>
    <t>9789868626850</t>
  </si>
  <si>
    <t>554.89</t>
  </si>
  <si>
    <t>9789866286445</t>
  </si>
  <si>
    <t>821.5</t>
  </si>
  <si>
    <t>9789866286360</t>
  </si>
  <si>
    <t>731.303</t>
  </si>
  <si>
    <t>9789866320248</t>
  </si>
  <si>
    <t>9789862950548</t>
  </si>
  <si>
    <t>523.311</t>
  </si>
  <si>
    <t>9789866286407</t>
  </si>
  <si>
    <t>547.9</t>
  </si>
  <si>
    <t>9789866286469</t>
  </si>
  <si>
    <t>831.18</t>
  </si>
  <si>
    <t>9789577526502</t>
  </si>
  <si>
    <t>820.7</t>
  </si>
  <si>
    <t>9789574952717</t>
  </si>
  <si>
    <t>400.15</t>
  </si>
  <si>
    <t>9789866286414</t>
  </si>
  <si>
    <t>558.3407</t>
  </si>
  <si>
    <t>9789866286384</t>
  </si>
  <si>
    <t>574.52</t>
  </si>
  <si>
    <t>9789866906886</t>
  </si>
  <si>
    <t>496.5</t>
  </si>
  <si>
    <t>9789866906916</t>
  </si>
  <si>
    <t>798.82</t>
  </si>
  <si>
    <t>9789866906923</t>
  </si>
  <si>
    <t>716</t>
  </si>
  <si>
    <t>9789866906961</t>
  </si>
  <si>
    <t>348</t>
  </si>
  <si>
    <t>9789866906947</t>
  </si>
  <si>
    <t>177</t>
  </si>
  <si>
    <t>9789866286483</t>
  </si>
  <si>
    <t>012.7</t>
  </si>
  <si>
    <t>9789866084355</t>
  </si>
  <si>
    <t>360</t>
  </si>
  <si>
    <t>185.8</t>
  </si>
  <si>
    <t>9789866084331</t>
  </si>
  <si>
    <t>494.3</t>
  </si>
  <si>
    <t>9789866084317</t>
  </si>
  <si>
    <t>494</t>
  </si>
  <si>
    <t>9789866084379</t>
  </si>
  <si>
    <t>494.23</t>
  </si>
  <si>
    <t>9789866084409</t>
  </si>
  <si>
    <t>496</t>
  </si>
  <si>
    <t>9789866084423</t>
  </si>
  <si>
    <t>494.01</t>
  </si>
  <si>
    <t>9789866084430</t>
  </si>
  <si>
    <t>494.7</t>
  </si>
  <si>
    <t>9789866286476</t>
  </si>
  <si>
    <t>448.992029</t>
  </si>
  <si>
    <t>9789866286513</t>
  </si>
  <si>
    <t>22243054_136</t>
  </si>
  <si>
    <t>980</t>
  </si>
  <si>
    <t>9789866084287</t>
  </si>
  <si>
    <t>9789866084294</t>
  </si>
  <si>
    <t>9789867670342</t>
  </si>
  <si>
    <t>415.21</t>
  </si>
  <si>
    <t>9789866120176</t>
  </si>
  <si>
    <t>9789866120138</t>
  </si>
  <si>
    <t>805.18</t>
  </si>
  <si>
    <t>9789866120060</t>
  </si>
  <si>
    <t>397</t>
  </si>
  <si>
    <t>9789866120220</t>
  </si>
  <si>
    <t>415.1</t>
  </si>
  <si>
    <t>9789866120107</t>
  </si>
  <si>
    <t>419.6</t>
  </si>
  <si>
    <t>9789866120114</t>
  </si>
  <si>
    <t>9789866120046</t>
  </si>
  <si>
    <t>9789866120053</t>
  </si>
  <si>
    <t>9789866120190</t>
  </si>
  <si>
    <t>200</t>
  </si>
  <si>
    <t>9789866120022</t>
  </si>
  <si>
    <t>419.824</t>
  </si>
  <si>
    <t>9789867670854</t>
  </si>
  <si>
    <t>9789867670861</t>
  </si>
  <si>
    <t>9789867670366</t>
  </si>
  <si>
    <t>417.52</t>
  </si>
  <si>
    <t>9789867670755</t>
  </si>
  <si>
    <t>419.812</t>
  </si>
  <si>
    <t>9789866366260</t>
  </si>
  <si>
    <t>563.563</t>
  </si>
  <si>
    <t>9789866366338</t>
  </si>
  <si>
    <t>9789866366376</t>
  </si>
  <si>
    <t>9789866366383</t>
  </si>
  <si>
    <t>563.536</t>
  </si>
  <si>
    <t>9789866366390</t>
  </si>
  <si>
    <t>563.534</t>
  </si>
  <si>
    <t>9789866366413</t>
  </si>
  <si>
    <t>9789866366420</t>
  </si>
  <si>
    <t>9789574952861</t>
  </si>
  <si>
    <t>496.3</t>
  </si>
  <si>
    <t>9789574952878</t>
  </si>
  <si>
    <t>9789574952830</t>
  </si>
  <si>
    <t>9789574952922</t>
  </si>
  <si>
    <t>552.351</t>
  </si>
  <si>
    <t>9789574952809</t>
  </si>
  <si>
    <t>490.9933</t>
  </si>
  <si>
    <t>9789574952854</t>
  </si>
  <si>
    <t>558.7</t>
  </si>
  <si>
    <t>9789574952823</t>
  </si>
  <si>
    <t>9789574952908</t>
  </si>
  <si>
    <t>9789574952915</t>
  </si>
  <si>
    <t>9789574952847</t>
  </si>
  <si>
    <t>9789574952892</t>
  </si>
  <si>
    <t>9789574952885</t>
  </si>
  <si>
    <t>9789866286452</t>
  </si>
  <si>
    <t>554.68</t>
  </si>
  <si>
    <t>9789814282734</t>
  </si>
  <si>
    <t>855</t>
  </si>
  <si>
    <t>9789814343251</t>
  </si>
  <si>
    <t>541.262</t>
  </si>
  <si>
    <t>9789814285872</t>
  </si>
  <si>
    <t>524.7</t>
  </si>
  <si>
    <t>9789814383622</t>
  </si>
  <si>
    <t>330</t>
  </si>
  <si>
    <t>552.2</t>
  </si>
  <si>
    <t>9789814355735</t>
  </si>
  <si>
    <t>9789814299947</t>
  </si>
  <si>
    <t>483.8</t>
  </si>
  <si>
    <t>9789814366717</t>
  </si>
  <si>
    <t>030.7</t>
  </si>
  <si>
    <t>9789814366731</t>
  </si>
  <si>
    <t>848</t>
  </si>
  <si>
    <t>9789814366755</t>
  </si>
  <si>
    <t>738.326</t>
  </si>
  <si>
    <t>9789814366779</t>
  </si>
  <si>
    <t>783.878</t>
  </si>
  <si>
    <t>9789814343220</t>
  </si>
  <si>
    <t>536.211</t>
  </si>
  <si>
    <t>9789814343206</t>
  </si>
  <si>
    <t>460</t>
  </si>
  <si>
    <t>577.2</t>
  </si>
  <si>
    <t>9789814365758</t>
  </si>
  <si>
    <t>9789866286537</t>
  </si>
  <si>
    <t>981</t>
  </si>
  <si>
    <t>9789868738096</t>
  </si>
  <si>
    <t>9789577397393</t>
  </si>
  <si>
    <t>480</t>
  </si>
  <si>
    <t>121.217</t>
  </si>
  <si>
    <t>9789577397409</t>
  </si>
  <si>
    <t>090.7</t>
  </si>
  <si>
    <t>9789577397362</t>
  </si>
  <si>
    <t>621.117</t>
  </si>
  <si>
    <t>9789577397461</t>
  </si>
  <si>
    <t>625.15</t>
  </si>
  <si>
    <t>9789577397355</t>
  </si>
  <si>
    <t>121.26</t>
  </si>
  <si>
    <t>9789577397294</t>
  </si>
  <si>
    <t>9789577397256</t>
  </si>
  <si>
    <t>857.49</t>
  </si>
  <si>
    <t>9789577397263</t>
  </si>
  <si>
    <t>9789577397386</t>
  </si>
  <si>
    <t>857.47</t>
  </si>
  <si>
    <t>9789577397270</t>
  </si>
  <si>
    <t>851.4415</t>
  </si>
  <si>
    <t>9789577397478</t>
  </si>
  <si>
    <t>9789577397348</t>
  </si>
  <si>
    <t>848.6</t>
  </si>
  <si>
    <t>9789577397430</t>
  </si>
  <si>
    <t>863.21</t>
  </si>
  <si>
    <t>9789577397447</t>
  </si>
  <si>
    <t>802.76</t>
  </si>
  <si>
    <t>9789577397379</t>
  </si>
  <si>
    <t>820</t>
  </si>
  <si>
    <t>796.8</t>
  </si>
  <si>
    <t>9789577397423</t>
  </si>
  <si>
    <t>802.03</t>
  </si>
  <si>
    <t>9789577397324</t>
  </si>
  <si>
    <t>857.63</t>
  </si>
  <si>
    <t>9789577397133</t>
  </si>
  <si>
    <t>121.227</t>
  </si>
  <si>
    <t>9789577397126</t>
  </si>
  <si>
    <t>078</t>
  </si>
  <si>
    <t>9789866906992</t>
  </si>
  <si>
    <t>307.9</t>
  </si>
  <si>
    <t>9789866070044</t>
  </si>
  <si>
    <t>9789866070075</t>
  </si>
  <si>
    <t>220</t>
  </si>
  <si>
    <t>9789866070112</t>
  </si>
  <si>
    <t>307</t>
  </si>
  <si>
    <t>9789866286568</t>
  </si>
  <si>
    <t>578.07</t>
  </si>
  <si>
    <t>9789866286544</t>
  </si>
  <si>
    <t>525.833</t>
  </si>
  <si>
    <t>9789866513411</t>
  </si>
  <si>
    <t>782.18</t>
  </si>
  <si>
    <t>9789867416919</t>
  </si>
  <si>
    <t>782.886</t>
  </si>
  <si>
    <t>9789866513428</t>
  </si>
  <si>
    <t>999.2</t>
  </si>
  <si>
    <t>9789888083152</t>
  </si>
  <si>
    <t>9789888083398</t>
  </si>
  <si>
    <t>901.2</t>
  </si>
  <si>
    <t>9789888083978</t>
  </si>
  <si>
    <t>628.58</t>
  </si>
  <si>
    <t>9789888083220</t>
  </si>
  <si>
    <t>574</t>
  </si>
  <si>
    <t>9789888083688</t>
  </si>
  <si>
    <t>852.487</t>
  </si>
  <si>
    <t>9789888083633</t>
  </si>
  <si>
    <t>581.24</t>
  </si>
  <si>
    <t>9789888083916</t>
  </si>
  <si>
    <t>581.282</t>
  </si>
  <si>
    <t>9789888083442</t>
  </si>
  <si>
    <t>980.7</t>
  </si>
  <si>
    <t>9789888083404</t>
  </si>
  <si>
    <t>527.4</t>
  </si>
  <si>
    <t>9789888083039</t>
  </si>
  <si>
    <t>529.6</t>
  </si>
  <si>
    <t>9789868429741</t>
  </si>
  <si>
    <t>598.943</t>
  </si>
  <si>
    <t>9789868429765</t>
  </si>
  <si>
    <t>597.67</t>
  </si>
  <si>
    <t>9789577526618</t>
  </si>
  <si>
    <t>802.5</t>
  </si>
  <si>
    <t>9789866286490</t>
  </si>
  <si>
    <t>580.92</t>
  </si>
  <si>
    <t>9789866366277</t>
  </si>
  <si>
    <t>9789866366284</t>
  </si>
  <si>
    <t>9789866366291</t>
  </si>
  <si>
    <t>9789866366314</t>
  </si>
  <si>
    <t>9789866366321</t>
  </si>
  <si>
    <t>9789571608099</t>
  </si>
  <si>
    <t>599.7</t>
  </si>
  <si>
    <t>The Dilemma of Disintegration: Nationalist China’s Policy Toward Japan: 1931-1937</t>
  </si>
  <si>
    <t>9789866286506</t>
  </si>
  <si>
    <t>578.1</t>
  </si>
  <si>
    <t>9789866301339</t>
  </si>
  <si>
    <t>9789866301278</t>
  </si>
  <si>
    <t>539.133</t>
  </si>
  <si>
    <t>9789866301261</t>
  </si>
  <si>
    <t>9789860271225</t>
  </si>
  <si>
    <t>782.631</t>
  </si>
  <si>
    <t>9789860271256</t>
  </si>
  <si>
    <t>9789860271249</t>
  </si>
  <si>
    <t>9789860271201</t>
  </si>
  <si>
    <t>9789860271218</t>
  </si>
  <si>
    <t>9789860271232</t>
  </si>
  <si>
    <t>9789866087165</t>
  </si>
  <si>
    <t>805.12</t>
  </si>
  <si>
    <t>9789866087141</t>
  </si>
  <si>
    <t>968.4</t>
  </si>
  <si>
    <t>9789577134790</t>
  </si>
  <si>
    <t>296.5</t>
  </si>
  <si>
    <t>9577134696</t>
  </si>
  <si>
    <t>782.887</t>
  </si>
  <si>
    <t>9789577134738</t>
  </si>
  <si>
    <t>782.228</t>
  </si>
  <si>
    <t>9789577134837</t>
  </si>
  <si>
    <t>226.969</t>
  </si>
  <si>
    <t>9789577134646</t>
  </si>
  <si>
    <t>191.9</t>
  </si>
  <si>
    <t>9789577134752</t>
  </si>
  <si>
    <t>463.5</t>
  </si>
  <si>
    <t>9789577134813</t>
  </si>
  <si>
    <t>221.44</t>
  </si>
  <si>
    <t>9789577134820</t>
  </si>
  <si>
    <t>782.867</t>
  </si>
  <si>
    <t>9789577134851</t>
  </si>
  <si>
    <t>9789577134875</t>
  </si>
  <si>
    <t>623</t>
  </si>
  <si>
    <t>9789577134592</t>
  </si>
  <si>
    <t>563.24</t>
  </si>
  <si>
    <t>9789577134806</t>
  </si>
  <si>
    <t>9789577134943</t>
  </si>
  <si>
    <t>9789577134882</t>
  </si>
  <si>
    <t>596.7</t>
  </si>
  <si>
    <t>9789577134905</t>
  </si>
  <si>
    <t>857.9</t>
  </si>
  <si>
    <t>9789577134967</t>
  </si>
  <si>
    <t>192.1</t>
  </si>
  <si>
    <t>9789862390542</t>
  </si>
  <si>
    <t>414.3</t>
  </si>
  <si>
    <t>9789862390559</t>
  </si>
  <si>
    <t>9789862390566</t>
  </si>
  <si>
    <t>9789866579370</t>
  </si>
  <si>
    <t>9789866579387</t>
  </si>
  <si>
    <t>856.9</t>
  </si>
  <si>
    <t>9789866579363</t>
  </si>
  <si>
    <t>9789574952939</t>
  </si>
  <si>
    <t>992.61</t>
  </si>
  <si>
    <t>9789867273819</t>
  </si>
  <si>
    <t>9789867273970</t>
  </si>
  <si>
    <t>9789867273987</t>
  </si>
  <si>
    <t>9789867273994</t>
  </si>
  <si>
    <t>528.2</t>
  </si>
  <si>
    <t>9789577134585</t>
  </si>
  <si>
    <t>490.9928</t>
  </si>
  <si>
    <t>9789577134608</t>
  </si>
  <si>
    <t>550.1</t>
  </si>
  <si>
    <t>9789577134615</t>
  </si>
  <si>
    <t>170.1</t>
  </si>
  <si>
    <t>9789577134745</t>
  </si>
  <si>
    <t>9789577134769</t>
  </si>
  <si>
    <t>541.49</t>
  </si>
  <si>
    <t>9789577135025</t>
  </si>
  <si>
    <t>9789577134868</t>
  </si>
  <si>
    <t>490.99</t>
  </si>
  <si>
    <t>9789575748500</t>
  </si>
  <si>
    <t>628</t>
  </si>
  <si>
    <t>9789866084485</t>
  </si>
  <si>
    <t>496.1</t>
  </si>
  <si>
    <t>9789866084454</t>
  </si>
  <si>
    <t>9789866084478</t>
  </si>
  <si>
    <t>494.1</t>
  </si>
  <si>
    <t>9789866084461</t>
  </si>
  <si>
    <t>9789866084492</t>
  </si>
  <si>
    <t>9789866084515</t>
  </si>
  <si>
    <t>492.5</t>
  </si>
  <si>
    <t>9789866084522</t>
  </si>
  <si>
    <t>9789868561762</t>
  </si>
  <si>
    <t>851.486</t>
  </si>
  <si>
    <t>9789862014325</t>
  </si>
  <si>
    <t>494.8663</t>
  </si>
  <si>
    <t>9789866286575</t>
  </si>
  <si>
    <t>220.11</t>
  </si>
  <si>
    <t>9789866286551</t>
  </si>
  <si>
    <t>563.5207</t>
  </si>
  <si>
    <t>9789866366437</t>
  </si>
  <si>
    <t>9789866366444</t>
  </si>
  <si>
    <t>563.5</t>
  </si>
  <si>
    <t>9789866366451</t>
  </si>
  <si>
    <t>9789866366468</t>
  </si>
  <si>
    <t>9789866366475</t>
  </si>
  <si>
    <t>563.543</t>
  </si>
  <si>
    <t>9789866366482</t>
  </si>
  <si>
    <t>9789866451331</t>
  </si>
  <si>
    <t>624.2</t>
  </si>
  <si>
    <t>9789866451461</t>
  </si>
  <si>
    <t>623.51</t>
  </si>
  <si>
    <t>9789866286582</t>
  </si>
  <si>
    <t>830</t>
  </si>
  <si>
    <t>9789868732049</t>
  </si>
  <si>
    <t>573.07</t>
  </si>
  <si>
    <t>9789866286421</t>
  </si>
  <si>
    <t>9789866153433</t>
  </si>
  <si>
    <t>140.99</t>
  </si>
  <si>
    <t>9789866153440</t>
  </si>
  <si>
    <t>9789860329544</t>
  </si>
  <si>
    <t>572.9</t>
  </si>
  <si>
    <t>9789860333459</t>
  </si>
  <si>
    <t>9789996501111</t>
  </si>
  <si>
    <t>387.752</t>
  </si>
  <si>
    <t>9789574952953</t>
  </si>
  <si>
    <t>9789866366499</t>
  </si>
  <si>
    <t>9789868779808</t>
  </si>
  <si>
    <t>863.72</t>
  </si>
  <si>
    <t>9789866490576</t>
  </si>
  <si>
    <t>544.2933</t>
  </si>
  <si>
    <t>9789572932223</t>
  </si>
  <si>
    <t>556.84</t>
  </si>
  <si>
    <t>9789866366505</t>
  </si>
  <si>
    <t>9789866271472</t>
  </si>
  <si>
    <t>9789866271427</t>
  </si>
  <si>
    <t>909.4</t>
  </si>
  <si>
    <t>9789866620379</t>
  </si>
  <si>
    <t>910.38</t>
  </si>
  <si>
    <t>9789574952960</t>
  </si>
  <si>
    <t>552.48</t>
  </si>
  <si>
    <t>9789868767409</t>
  </si>
  <si>
    <t>520.146</t>
  </si>
  <si>
    <t>9789865997021</t>
  </si>
  <si>
    <t>529.61</t>
  </si>
  <si>
    <t>9789865997069</t>
  </si>
  <si>
    <t>521.1</t>
  </si>
  <si>
    <t>9789865997090</t>
  </si>
  <si>
    <t>9789865997106</t>
  </si>
  <si>
    <t>9789866080401</t>
  </si>
  <si>
    <t>831.92</t>
  </si>
  <si>
    <t>9789866599217</t>
  </si>
  <si>
    <t>990</t>
  </si>
  <si>
    <t>992.207</t>
  </si>
  <si>
    <t>9789866120268</t>
  </si>
  <si>
    <t>419.84</t>
  </si>
  <si>
    <t>9789866120299</t>
  </si>
  <si>
    <t>419.86</t>
  </si>
  <si>
    <t>9789866120282</t>
  </si>
  <si>
    <t>2018</t>
  </si>
  <si>
    <t>419.821</t>
  </si>
  <si>
    <t>9789866120275</t>
  </si>
  <si>
    <t>2015</t>
  </si>
  <si>
    <t>9789868781085</t>
  </si>
  <si>
    <t>752.261</t>
  </si>
  <si>
    <t>9789868781078</t>
  </si>
  <si>
    <t>873.6</t>
  </si>
  <si>
    <t>9789868820920</t>
  </si>
  <si>
    <t>9789867516589</t>
  </si>
  <si>
    <t>516.3</t>
  </si>
  <si>
    <t>9789867516664</t>
  </si>
  <si>
    <t>563.7</t>
  </si>
  <si>
    <t>9789867516671</t>
  </si>
  <si>
    <t>563.75</t>
  </si>
  <si>
    <t>9789867516626</t>
  </si>
  <si>
    <t>563.724</t>
  </si>
  <si>
    <t>9789867516657</t>
  </si>
  <si>
    <t>563.755</t>
  </si>
  <si>
    <t>9789867516633</t>
  </si>
  <si>
    <t>563.76</t>
  </si>
  <si>
    <t>9789866153532</t>
  </si>
  <si>
    <t>016</t>
  </si>
  <si>
    <t>9789866153587</t>
  </si>
  <si>
    <t>781.054</t>
  </si>
  <si>
    <t>9789866153594</t>
  </si>
  <si>
    <t>9789574952977</t>
  </si>
  <si>
    <t>497.3</t>
  </si>
  <si>
    <t>9789574952991</t>
  </si>
  <si>
    <t>EBK9900000434</t>
  </si>
  <si>
    <t>312</t>
  </si>
  <si>
    <t>EBK9900000435</t>
  </si>
  <si>
    <t>419</t>
  </si>
  <si>
    <t>9789868891609</t>
  </si>
  <si>
    <t>627.6</t>
  </si>
  <si>
    <t>9789868884304</t>
  </si>
  <si>
    <t>9789867027849</t>
  </si>
  <si>
    <t>573.09</t>
  </si>
  <si>
    <t>9789866286612</t>
  </si>
  <si>
    <t>9789866366512</t>
  </si>
  <si>
    <t>9789861441016</t>
  </si>
  <si>
    <t>490</t>
  </si>
  <si>
    <t>328.8018</t>
  </si>
  <si>
    <t>9789861441023</t>
  </si>
  <si>
    <t>9789861440873</t>
  </si>
  <si>
    <t>9789868891616</t>
  </si>
  <si>
    <t>011.7</t>
  </si>
  <si>
    <t>9789866490637</t>
  </si>
  <si>
    <t>369.4</t>
  </si>
  <si>
    <t>9789577323811</t>
  </si>
  <si>
    <t>571.6</t>
  </si>
  <si>
    <t>9789577324054</t>
  </si>
  <si>
    <t>577.6</t>
  </si>
  <si>
    <t>9789577324085</t>
  </si>
  <si>
    <t>895</t>
  </si>
  <si>
    <t>9789577324115</t>
  </si>
  <si>
    <t>552.33</t>
  </si>
  <si>
    <t>9789577324146</t>
  </si>
  <si>
    <t>573.65</t>
  </si>
  <si>
    <t>9789577324207</t>
  </si>
  <si>
    <t>897.5</t>
  </si>
  <si>
    <t>9789577324474</t>
  </si>
  <si>
    <t>578.01</t>
  </si>
  <si>
    <t>9789577324481</t>
  </si>
  <si>
    <t>173.707</t>
  </si>
  <si>
    <t>9789866300455</t>
  </si>
  <si>
    <t>555.56</t>
  </si>
  <si>
    <t>9789866300646</t>
  </si>
  <si>
    <t>9789577484444</t>
  </si>
  <si>
    <t>526.1</t>
  </si>
  <si>
    <t>9789577484284</t>
  </si>
  <si>
    <t>528.433</t>
  </si>
  <si>
    <t>9789577484291</t>
  </si>
  <si>
    <t>9789577484345</t>
  </si>
  <si>
    <t>562.12</t>
  </si>
  <si>
    <t>9789577484369</t>
  </si>
  <si>
    <t>802.79</t>
  </si>
  <si>
    <t>9789577484390</t>
  </si>
  <si>
    <t>335.6</t>
  </si>
  <si>
    <t>9789577484420</t>
  </si>
  <si>
    <t>523.36</t>
  </si>
  <si>
    <t>9789577484468</t>
  </si>
  <si>
    <t>9789577484482</t>
  </si>
  <si>
    <t>9789577484567</t>
  </si>
  <si>
    <t>525.6</t>
  </si>
  <si>
    <t>9789577484604</t>
  </si>
  <si>
    <t>9789577484673</t>
  </si>
  <si>
    <t>525.3307</t>
  </si>
  <si>
    <t>9789577484703</t>
  </si>
  <si>
    <t>9789577484734</t>
  </si>
  <si>
    <t>191.9107</t>
  </si>
  <si>
    <t>9789577484758</t>
  </si>
  <si>
    <t>525.1707</t>
  </si>
  <si>
    <t>9789577484772</t>
  </si>
  <si>
    <t>9789577484888</t>
  </si>
  <si>
    <t>9789866105029</t>
  </si>
  <si>
    <t>415.4</t>
  </si>
  <si>
    <t>9789866105036</t>
  </si>
  <si>
    <t>411.3</t>
  </si>
  <si>
    <t>9789866105074</t>
  </si>
  <si>
    <t>410.9933</t>
  </si>
  <si>
    <t>9789866105081</t>
  </si>
  <si>
    <t>410.3</t>
  </si>
  <si>
    <t>9789865997250_1</t>
  </si>
  <si>
    <t>528.5</t>
  </si>
  <si>
    <t>9789865997250_2</t>
  </si>
  <si>
    <t>9789865997250_3</t>
  </si>
  <si>
    <t>9789868732063</t>
  </si>
  <si>
    <t>541.415</t>
  </si>
  <si>
    <t>9789868543089</t>
  </si>
  <si>
    <t>572.907</t>
  </si>
  <si>
    <t>9789866383052</t>
  </si>
  <si>
    <t>9789866366529</t>
  </si>
  <si>
    <t>9789866084553</t>
  </si>
  <si>
    <t>494.2</t>
  </si>
  <si>
    <t>9789866084508</t>
  </si>
  <si>
    <t>9789866084607</t>
  </si>
  <si>
    <t>9789866084577</t>
  </si>
  <si>
    <t>9789814340083</t>
  </si>
  <si>
    <t>868.86</t>
  </si>
  <si>
    <t>9789814343213</t>
  </si>
  <si>
    <t>868.8</t>
  </si>
  <si>
    <t>9789814366793</t>
  </si>
  <si>
    <t>095.3</t>
  </si>
  <si>
    <t>9789814397889</t>
  </si>
  <si>
    <t>719</t>
  </si>
  <si>
    <t>9789814397902</t>
  </si>
  <si>
    <t>9789814405348</t>
  </si>
  <si>
    <t>544.64</t>
  </si>
  <si>
    <t>9789814405324</t>
  </si>
  <si>
    <t>854.6</t>
  </si>
  <si>
    <t>9789814417570</t>
  </si>
  <si>
    <t>9789814425162</t>
  </si>
  <si>
    <t>9789814425742</t>
  </si>
  <si>
    <t>9789814436021</t>
  </si>
  <si>
    <t>868.72</t>
  </si>
  <si>
    <t>9789814436045</t>
  </si>
  <si>
    <t>802.07</t>
  </si>
  <si>
    <t>9789814436069</t>
  </si>
  <si>
    <t>802.038</t>
  </si>
  <si>
    <t>9789574953028</t>
  </si>
  <si>
    <t>558.5571</t>
  </si>
  <si>
    <t>9789574953011</t>
  </si>
  <si>
    <t>558.5371</t>
  </si>
  <si>
    <t>9789866340703</t>
  </si>
  <si>
    <t>542.58</t>
  </si>
  <si>
    <t>9789866340871</t>
  </si>
  <si>
    <t>9789866340918</t>
  </si>
  <si>
    <t>628.19</t>
  </si>
  <si>
    <t>9789866340925</t>
  </si>
  <si>
    <t>733.292</t>
  </si>
  <si>
    <t>9789865951009</t>
  </si>
  <si>
    <t>626.04</t>
  </si>
  <si>
    <t>9789865951030</t>
  </si>
  <si>
    <t>625.109</t>
  </si>
  <si>
    <t>9789865951061</t>
  </si>
  <si>
    <t>9789865951146</t>
  </si>
  <si>
    <t>610.9</t>
  </si>
  <si>
    <t>9789865951115</t>
  </si>
  <si>
    <t>9789868891623</t>
  </si>
  <si>
    <t>050.9</t>
  </si>
  <si>
    <t>9789577528872</t>
  </si>
  <si>
    <t>121.207</t>
  </si>
  <si>
    <t>9789577528889</t>
  </si>
  <si>
    <t>9789868522152</t>
  </si>
  <si>
    <t>548.126</t>
  </si>
  <si>
    <t>9789576967238</t>
  </si>
  <si>
    <t>575.1</t>
  </si>
  <si>
    <t>9789868738058</t>
  </si>
  <si>
    <t>410.1636</t>
  </si>
  <si>
    <t>9789868891630</t>
  </si>
  <si>
    <t>411.1</t>
  </si>
  <si>
    <t>9789866366536</t>
  </si>
  <si>
    <t>2013</t>
  </si>
  <si>
    <t>9789860303490</t>
  </si>
  <si>
    <t>919.881</t>
  </si>
  <si>
    <t>9789860187908</t>
  </si>
  <si>
    <t>937</t>
  </si>
  <si>
    <t>9789867009951</t>
  </si>
  <si>
    <t>907</t>
  </si>
  <si>
    <t>9789860298697</t>
  </si>
  <si>
    <t>9789860181401</t>
  </si>
  <si>
    <t>980.1</t>
  </si>
  <si>
    <t>9789860182873</t>
  </si>
  <si>
    <t>9789860297140</t>
  </si>
  <si>
    <t>9789860237665</t>
  </si>
  <si>
    <t>536.319</t>
  </si>
  <si>
    <t>9789860299250</t>
  </si>
  <si>
    <t>914</t>
  </si>
  <si>
    <t>9789860175660</t>
  </si>
  <si>
    <t>9789866153600</t>
  </si>
  <si>
    <t>909.9</t>
  </si>
  <si>
    <t>9789866153662</t>
  </si>
  <si>
    <t>9789866153648</t>
  </si>
  <si>
    <t>012.4</t>
  </si>
  <si>
    <t>9789866153679</t>
  </si>
  <si>
    <t>9789867858689</t>
  </si>
  <si>
    <t>524.38</t>
  </si>
  <si>
    <t>9789868820425</t>
  </si>
  <si>
    <t>628.7</t>
  </si>
  <si>
    <t>9789868891647</t>
  </si>
  <si>
    <t>890.92</t>
  </si>
  <si>
    <t>New Media as Performance in Site-specific Art</t>
  </si>
  <si>
    <t>9789866286636</t>
  </si>
  <si>
    <t>Shih-yun Lu</t>
  </si>
  <si>
    <t>900</t>
  </si>
  <si>
    <t>9789868903609</t>
  </si>
  <si>
    <t>590.933</t>
  </si>
  <si>
    <t>9789868429789</t>
  </si>
  <si>
    <t>628.62</t>
  </si>
  <si>
    <t>9789868429772</t>
  </si>
  <si>
    <t>9789868429758</t>
  </si>
  <si>
    <t>9789576967177</t>
  </si>
  <si>
    <t>928</t>
  </si>
  <si>
    <t>9789866153730</t>
  </si>
  <si>
    <t>9789866153754</t>
  </si>
  <si>
    <t>813.4</t>
  </si>
  <si>
    <t>9789866153761</t>
  </si>
  <si>
    <t>781</t>
  </si>
  <si>
    <t>9789866153792</t>
  </si>
  <si>
    <t>781.057</t>
  </si>
  <si>
    <t>9789866153815</t>
  </si>
  <si>
    <t>9789867120458</t>
  </si>
  <si>
    <t>909.933</t>
  </si>
  <si>
    <t>9789574953042</t>
  </si>
  <si>
    <t>481</t>
  </si>
  <si>
    <t>9789574953035</t>
  </si>
  <si>
    <t>9789574953066</t>
  </si>
  <si>
    <t>558.5355</t>
  </si>
  <si>
    <t>9789574953073</t>
  </si>
  <si>
    <t>558.548</t>
  </si>
  <si>
    <t>9789574953004</t>
  </si>
  <si>
    <t>496.55</t>
  </si>
  <si>
    <t>9789574953059</t>
  </si>
  <si>
    <t>558.5381</t>
  </si>
  <si>
    <t>9789577527417</t>
  </si>
  <si>
    <t>525.933</t>
  </si>
  <si>
    <t>9789866286599</t>
  </si>
  <si>
    <t>9789866012099</t>
  </si>
  <si>
    <t>309.9</t>
  </si>
  <si>
    <t>9789866012105</t>
  </si>
  <si>
    <t>409</t>
  </si>
  <si>
    <t>4718050838264</t>
  </si>
  <si>
    <t>9789866724220</t>
  </si>
  <si>
    <t>4718050837885</t>
  </si>
  <si>
    <t>4718050839162</t>
  </si>
  <si>
    <t>9789577397775</t>
  </si>
  <si>
    <t>802.707</t>
  </si>
  <si>
    <t>9789577397591</t>
  </si>
  <si>
    <t>9789577397416</t>
  </si>
  <si>
    <t>9789577397645</t>
  </si>
  <si>
    <t>820.9204</t>
  </si>
  <si>
    <t>9789577397607</t>
  </si>
  <si>
    <t>782.874</t>
  </si>
  <si>
    <t>9789577397690</t>
  </si>
  <si>
    <t>831</t>
  </si>
  <si>
    <t>9789577397522</t>
  </si>
  <si>
    <t>820.908</t>
  </si>
  <si>
    <t>9789577397614</t>
  </si>
  <si>
    <t>820.907</t>
  </si>
  <si>
    <t>9789577397706</t>
  </si>
  <si>
    <t>9789577397805</t>
  </si>
  <si>
    <t>821.886</t>
  </si>
  <si>
    <t>9789577397508</t>
  </si>
  <si>
    <t>813</t>
  </si>
  <si>
    <t>9789577397751</t>
  </si>
  <si>
    <t>9789577397515</t>
  </si>
  <si>
    <t>802.5233</t>
  </si>
  <si>
    <t>9789577397676</t>
  </si>
  <si>
    <t>802.18</t>
  </si>
  <si>
    <t>9789577397713</t>
  </si>
  <si>
    <t>801.82</t>
  </si>
  <si>
    <t>9789577397850</t>
  </si>
  <si>
    <t>802.21</t>
  </si>
  <si>
    <t>9789577397768</t>
  </si>
  <si>
    <t>9789577397881</t>
  </si>
  <si>
    <t>811.1</t>
  </si>
  <si>
    <t>9789868858909</t>
  </si>
  <si>
    <t>484.67</t>
  </si>
  <si>
    <t>9789868858930</t>
  </si>
  <si>
    <t>494.35</t>
  </si>
  <si>
    <t>9789868763081</t>
  </si>
  <si>
    <t>490.92</t>
  </si>
  <si>
    <t>9789577528940</t>
  </si>
  <si>
    <t>802</t>
  </si>
  <si>
    <t>9789860263206</t>
  </si>
  <si>
    <t>9789860294972_2</t>
  </si>
  <si>
    <t>910.7</t>
  </si>
  <si>
    <t>9789860294972_1</t>
  </si>
  <si>
    <t>9789860172348</t>
  </si>
  <si>
    <t>523.37</t>
  </si>
  <si>
    <t>9789860147797</t>
  </si>
  <si>
    <t>820.9406</t>
  </si>
  <si>
    <t>9789860209662</t>
  </si>
  <si>
    <t>966.5</t>
  </si>
  <si>
    <t>9789860297799</t>
  </si>
  <si>
    <t>976.71</t>
  </si>
  <si>
    <t>9789860311440</t>
  </si>
  <si>
    <t>987.58</t>
  </si>
  <si>
    <t>EBK9900000884</t>
  </si>
  <si>
    <t>9789862482957</t>
  </si>
  <si>
    <t>9789866299230</t>
  </si>
  <si>
    <t>561.014</t>
  </si>
  <si>
    <t>9789866156090</t>
  </si>
  <si>
    <t>563</t>
  </si>
  <si>
    <t>9789866156106</t>
  </si>
  <si>
    <t>9789866366550</t>
  </si>
  <si>
    <t>9789866366567</t>
  </si>
  <si>
    <t>9789866366574</t>
  </si>
  <si>
    <t>9789868891654</t>
  </si>
  <si>
    <t>580.1655</t>
  </si>
  <si>
    <t>9789860363326</t>
  </si>
  <si>
    <t>9789860363333</t>
  </si>
  <si>
    <t>9789866145124</t>
  </si>
  <si>
    <t>413</t>
  </si>
  <si>
    <t>9789866353253</t>
  </si>
  <si>
    <t>410.933</t>
  </si>
  <si>
    <t>9789576689482_1</t>
  </si>
  <si>
    <t>231.02</t>
  </si>
  <si>
    <t>9789576689482_2</t>
  </si>
  <si>
    <t>9789576689321</t>
  </si>
  <si>
    <t>9789576689314</t>
  </si>
  <si>
    <t>209.33</t>
  </si>
  <si>
    <t>9789576689338</t>
  </si>
  <si>
    <t>812.07</t>
  </si>
  <si>
    <t>9789576689345</t>
  </si>
  <si>
    <t>820.9508</t>
  </si>
  <si>
    <t>9789576689369</t>
  </si>
  <si>
    <t>782.856</t>
  </si>
  <si>
    <t>9789576689444</t>
  </si>
  <si>
    <t>690</t>
  </si>
  <si>
    <t>9789576689468</t>
  </si>
  <si>
    <t>9789576689475</t>
  </si>
  <si>
    <t>671.1</t>
  </si>
  <si>
    <t>9789576689505</t>
  </si>
  <si>
    <t>310</t>
  </si>
  <si>
    <t>9789576689536</t>
  </si>
  <si>
    <t>226.6</t>
  </si>
  <si>
    <t>9789576689550</t>
  </si>
  <si>
    <t>831.12</t>
  </si>
  <si>
    <t>9789576689512</t>
  </si>
  <si>
    <t>224.11</t>
  </si>
  <si>
    <t>9789576689529</t>
  </si>
  <si>
    <t>230.1</t>
  </si>
  <si>
    <t>9789576689574</t>
  </si>
  <si>
    <t>9789576689567</t>
  </si>
  <si>
    <t>822</t>
  </si>
  <si>
    <t>9789576689604</t>
  </si>
  <si>
    <t>220.113</t>
  </si>
  <si>
    <t>9789576689598</t>
  </si>
  <si>
    <t>844.15</t>
  </si>
  <si>
    <t>9789576689628</t>
  </si>
  <si>
    <t>9789576689635</t>
  </si>
  <si>
    <t>851.475</t>
  </si>
  <si>
    <t>9789576689611</t>
  </si>
  <si>
    <t>733.6</t>
  </si>
  <si>
    <t>9789576689642</t>
  </si>
  <si>
    <t>9789576689659</t>
  </si>
  <si>
    <t>011.69</t>
  </si>
  <si>
    <t>9789576689666</t>
  </si>
  <si>
    <t>942.12</t>
  </si>
  <si>
    <t>9789576689680</t>
  </si>
  <si>
    <t>9789576689703</t>
  </si>
  <si>
    <t>191.1</t>
  </si>
  <si>
    <t>9789576689710</t>
  </si>
  <si>
    <t>538.6</t>
  </si>
  <si>
    <t>9789576689734</t>
  </si>
  <si>
    <t>9789576689673</t>
  </si>
  <si>
    <t>123</t>
  </si>
  <si>
    <t>9789574953097</t>
  </si>
  <si>
    <t>558.52</t>
  </si>
  <si>
    <t>9789574953080</t>
  </si>
  <si>
    <t>410.1655</t>
  </si>
  <si>
    <t>9789860288292</t>
  </si>
  <si>
    <t>548.8233</t>
  </si>
  <si>
    <t>9789860320107</t>
  </si>
  <si>
    <t>449.8023</t>
  </si>
  <si>
    <t>9789862482919</t>
  </si>
  <si>
    <t>803.189</t>
  </si>
  <si>
    <t>9789860286526</t>
  </si>
  <si>
    <t>536.335</t>
  </si>
  <si>
    <t>9789571608211</t>
  </si>
  <si>
    <t>9789866271410</t>
  </si>
  <si>
    <t>857.23</t>
  </si>
  <si>
    <t>9789866271441</t>
  </si>
  <si>
    <t>915.2</t>
  </si>
  <si>
    <t>9789866084614</t>
  </si>
  <si>
    <t>9789866084737</t>
  </si>
  <si>
    <t>9789866084706</t>
  </si>
  <si>
    <t>9789577135148</t>
  </si>
  <si>
    <t>9789577135100</t>
  </si>
  <si>
    <t>9789577135087</t>
  </si>
  <si>
    <t>627.81</t>
  </si>
  <si>
    <t>9789577135155</t>
  </si>
  <si>
    <t>9789577135056</t>
  </si>
  <si>
    <t>610.11</t>
  </si>
  <si>
    <t>9789577135162</t>
  </si>
  <si>
    <t>561.78</t>
  </si>
  <si>
    <t>9789577135032</t>
  </si>
  <si>
    <t>627.3</t>
  </si>
  <si>
    <t>9789577135094</t>
  </si>
  <si>
    <t>610.23</t>
  </si>
  <si>
    <t>9789868891692</t>
  </si>
  <si>
    <t>601.92</t>
  </si>
  <si>
    <t>9789868891685</t>
  </si>
  <si>
    <t>601.3</t>
  </si>
  <si>
    <t>9789866286643</t>
  </si>
  <si>
    <t>9789866131035</t>
  </si>
  <si>
    <t>249.87</t>
  </si>
  <si>
    <t>9789866080609</t>
  </si>
  <si>
    <t>610</t>
  </si>
  <si>
    <t>9789577135247</t>
  </si>
  <si>
    <t>9789577135261</t>
  </si>
  <si>
    <t>496.51</t>
  </si>
  <si>
    <t>9789577135254</t>
  </si>
  <si>
    <t>542.77</t>
  </si>
  <si>
    <t>EBK1020000004</t>
  </si>
  <si>
    <t>Language and culture: an introduction to languages for intercultural communication</t>
  </si>
  <si>
    <t>9789868902145</t>
  </si>
  <si>
    <t>800.7</t>
  </si>
  <si>
    <t>9789868820999</t>
  </si>
  <si>
    <t>496.14</t>
  </si>
  <si>
    <t>9789868889262</t>
  </si>
  <si>
    <t>781.05</t>
  </si>
  <si>
    <t>9789866366581</t>
  </si>
  <si>
    <t>9789866366604</t>
  </si>
  <si>
    <t>9789866366598</t>
  </si>
  <si>
    <t>9867516109</t>
  </si>
  <si>
    <t>563.73</t>
  </si>
  <si>
    <t>9789867516718</t>
  </si>
  <si>
    <t>9789867516725</t>
  </si>
  <si>
    <t>563.76022</t>
  </si>
  <si>
    <t>9789867516695</t>
  </si>
  <si>
    <t>579.97</t>
  </si>
  <si>
    <t>9789868738126</t>
  </si>
  <si>
    <t>434.251</t>
  </si>
  <si>
    <t>9789866490934</t>
  </si>
  <si>
    <t>9789866490965</t>
  </si>
  <si>
    <t>857.61</t>
  </si>
  <si>
    <t>9789860356236</t>
  </si>
  <si>
    <t>360.933</t>
  </si>
  <si>
    <t>9789867858696</t>
  </si>
  <si>
    <t>805.1</t>
  </si>
  <si>
    <t>9789865819033</t>
  </si>
  <si>
    <t>713.1</t>
  </si>
  <si>
    <t>9789865792022</t>
  </si>
  <si>
    <t>579.907</t>
  </si>
  <si>
    <t>9789863140207</t>
  </si>
  <si>
    <t>982</t>
  </si>
  <si>
    <t>9789863140245</t>
  </si>
  <si>
    <t>9789881976543</t>
  </si>
  <si>
    <t>440</t>
  </si>
  <si>
    <t>9789881596901</t>
  </si>
  <si>
    <t>9789881597021</t>
  </si>
  <si>
    <t>554</t>
  </si>
  <si>
    <t>9789881976598</t>
  </si>
  <si>
    <t>9789881597069</t>
  </si>
  <si>
    <t>952</t>
  </si>
  <si>
    <t>9789881596970</t>
  </si>
  <si>
    <t>9789866724268</t>
  </si>
  <si>
    <t>563.12</t>
  </si>
  <si>
    <t>9789866451690</t>
  </si>
  <si>
    <t>561</t>
  </si>
  <si>
    <t>9789866451713</t>
  </si>
  <si>
    <t>9789866451706</t>
  </si>
  <si>
    <t>9789865792015</t>
  </si>
  <si>
    <t>9789865800024</t>
  </si>
  <si>
    <t>9789866191237</t>
  </si>
  <si>
    <t>198</t>
  </si>
  <si>
    <t>9789866451485</t>
  </si>
  <si>
    <t>627.15</t>
  </si>
  <si>
    <t>9789866451560</t>
  </si>
  <si>
    <t>627</t>
  </si>
  <si>
    <t>9789867027962</t>
  </si>
  <si>
    <t>EBK1020000036</t>
  </si>
  <si>
    <t>803.26</t>
  </si>
  <si>
    <t>EBK1020000037</t>
  </si>
  <si>
    <t>EBK1020000038</t>
  </si>
  <si>
    <t>EBK1020000039</t>
  </si>
  <si>
    <t>EBK1020000040</t>
  </si>
  <si>
    <t>EBK1020000041</t>
  </si>
  <si>
    <t>EBK1020000042</t>
  </si>
  <si>
    <t>EBK1020000043</t>
  </si>
  <si>
    <t>EBK1020000044</t>
  </si>
  <si>
    <t>EBK1020000045</t>
  </si>
  <si>
    <t>EBK1020000046</t>
  </si>
  <si>
    <t>EBK1020000047</t>
  </si>
  <si>
    <t>EBK1020000048</t>
  </si>
  <si>
    <t>EBK1020000049</t>
  </si>
  <si>
    <t>EBK1020000050</t>
  </si>
  <si>
    <t>EBK1020000051</t>
  </si>
  <si>
    <t>EBK1020000052</t>
  </si>
  <si>
    <t>9789577529060</t>
  </si>
  <si>
    <t>9789868732070</t>
  </si>
  <si>
    <t>9789865808211</t>
  </si>
  <si>
    <t>9789865819088</t>
  </si>
  <si>
    <t>711</t>
  </si>
  <si>
    <t>9789865819118</t>
  </si>
  <si>
    <t>9789865792374</t>
  </si>
  <si>
    <t>9789860380156</t>
  </si>
  <si>
    <t>069</t>
  </si>
  <si>
    <t>9789860380361</t>
  </si>
  <si>
    <t>909</t>
  </si>
  <si>
    <t>9789860380293</t>
  </si>
  <si>
    <t>923.33</t>
  </si>
  <si>
    <t>9789860380170</t>
  </si>
  <si>
    <t>9789866120350</t>
  </si>
  <si>
    <t>2017</t>
  </si>
  <si>
    <t>9789866120381</t>
  </si>
  <si>
    <t>394</t>
  </si>
  <si>
    <t>9789866120336</t>
  </si>
  <si>
    <t>9789866120510</t>
  </si>
  <si>
    <t>9789866120428</t>
  </si>
  <si>
    <t>9789866120442</t>
  </si>
  <si>
    <t>2023</t>
  </si>
  <si>
    <t>9789866120473</t>
  </si>
  <si>
    <t>9789866120480</t>
  </si>
  <si>
    <t>9789866120404</t>
  </si>
  <si>
    <t>9789866120411</t>
  </si>
  <si>
    <t>9789866120343</t>
  </si>
  <si>
    <t>419.83</t>
  </si>
  <si>
    <t>9789866120398</t>
  </si>
  <si>
    <t>9789866120497</t>
  </si>
  <si>
    <t>EBK1020000116_1</t>
  </si>
  <si>
    <t>EBK1020000116_2</t>
  </si>
  <si>
    <t>9789577324504</t>
  </si>
  <si>
    <t>541.8307</t>
  </si>
  <si>
    <t>9789577324641</t>
  </si>
  <si>
    <t>9789577324658</t>
  </si>
  <si>
    <t>551.85</t>
  </si>
  <si>
    <t>9789577324719</t>
  </si>
  <si>
    <t>541.29</t>
  </si>
  <si>
    <t>9789577324726</t>
  </si>
  <si>
    <t>213.4</t>
  </si>
  <si>
    <t>9789577324733</t>
  </si>
  <si>
    <t>895.32</t>
  </si>
  <si>
    <t>9789577484970</t>
  </si>
  <si>
    <t>538.22</t>
  </si>
  <si>
    <t>9789577484994</t>
  </si>
  <si>
    <t>520.18</t>
  </si>
  <si>
    <t>9789577485045</t>
  </si>
  <si>
    <t>9789577485144</t>
  </si>
  <si>
    <t>9789577485250</t>
  </si>
  <si>
    <t>545</t>
  </si>
  <si>
    <t>9789577485281</t>
  </si>
  <si>
    <t>9789577485359</t>
  </si>
  <si>
    <t>836</t>
  </si>
  <si>
    <t>9789577529442</t>
  </si>
  <si>
    <t>9789577529435</t>
  </si>
  <si>
    <t>9789868938854</t>
  </si>
  <si>
    <t>9789867120656</t>
  </si>
  <si>
    <t>805.141</t>
  </si>
  <si>
    <t>9789867120533</t>
  </si>
  <si>
    <t>805.188</t>
  </si>
  <si>
    <t>9789867120670</t>
  </si>
  <si>
    <t>Rick Wang</t>
  </si>
  <si>
    <t>9789814417556</t>
  </si>
  <si>
    <t>868.751</t>
  </si>
  <si>
    <t>9789814425728</t>
  </si>
  <si>
    <t>9789814425735</t>
  </si>
  <si>
    <t>577</t>
  </si>
  <si>
    <t>9789814425780</t>
  </si>
  <si>
    <t>528.972</t>
  </si>
  <si>
    <t>9789814504829</t>
  </si>
  <si>
    <t>207</t>
  </si>
  <si>
    <t>9789814508834</t>
  </si>
  <si>
    <t>9789814520478</t>
  </si>
  <si>
    <t>868</t>
  </si>
  <si>
    <t>9789814520546</t>
  </si>
  <si>
    <t>9789866254154</t>
  </si>
  <si>
    <t>9789866254086</t>
  </si>
  <si>
    <t>498.93</t>
  </si>
  <si>
    <t>9789866254307</t>
  </si>
  <si>
    <t>491</t>
  </si>
  <si>
    <t>9789866254062</t>
  </si>
  <si>
    <t>9789866254079</t>
  </si>
  <si>
    <t>9789866254215</t>
  </si>
  <si>
    <t>9789866254222</t>
  </si>
  <si>
    <t>494.54</t>
  </si>
  <si>
    <t>9789866254291</t>
  </si>
  <si>
    <t>494.5</t>
  </si>
  <si>
    <t>9789866254277</t>
  </si>
  <si>
    <t>9789866254284</t>
  </si>
  <si>
    <t>9789866254185</t>
  </si>
  <si>
    <t>9789866254260</t>
  </si>
  <si>
    <t>9789867096982</t>
  </si>
  <si>
    <t>2010</t>
  </si>
  <si>
    <t>9789866254031</t>
  </si>
  <si>
    <t>555.933</t>
  </si>
  <si>
    <t>9789866254246</t>
  </si>
  <si>
    <t>9789866254116</t>
  </si>
  <si>
    <t>494.07</t>
  </si>
  <si>
    <t>9789860283365</t>
  </si>
  <si>
    <t>938</t>
  </si>
  <si>
    <t>9789865792381</t>
  </si>
  <si>
    <t>112.07</t>
  </si>
  <si>
    <t>9789866366635</t>
  </si>
  <si>
    <t>9789866153853</t>
  </si>
  <si>
    <t>9789866153891</t>
  </si>
  <si>
    <t>781.051</t>
  </si>
  <si>
    <t>9789866153914</t>
  </si>
  <si>
    <t>9789866153952</t>
  </si>
  <si>
    <t>EBK1020000143</t>
  </si>
  <si>
    <t>EBK1020000144</t>
  </si>
  <si>
    <t>EBK1020000145</t>
  </si>
  <si>
    <t>EBK1020000146</t>
  </si>
  <si>
    <t>David Hillson</t>
  </si>
  <si>
    <t>9789867027993</t>
  </si>
  <si>
    <t>590.992</t>
  </si>
  <si>
    <t>9789865792527</t>
  </si>
  <si>
    <t>9789575749255</t>
  </si>
  <si>
    <t>733.28</t>
  </si>
  <si>
    <t>9789996501555</t>
  </si>
  <si>
    <t>436</t>
  </si>
  <si>
    <t>9789576967535</t>
  </si>
  <si>
    <t>557.11</t>
  </si>
  <si>
    <t>EBK1020000151</t>
  </si>
  <si>
    <t>EBK1020000152</t>
  </si>
  <si>
    <t>9789622093256</t>
  </si>
  <si>
    <t>423</t>
  </si>
  <si>
    <t>9789888139644</t>
  </si>
  <si>
    <t>987.099</t>
  </si>
  <si>
    <t>9789888139866</t>
  </si>
  <si>
    <t>785</t>
  </si>
  <si>
    <t>9789865792398</t>
  </si>
  <si>
    <t>820.9</t>
  </si>
  <si>
    <t>9789865792534</t>
  </si>
  <si>
    <t>090</t>
  </si>
  <si>
    <t>9789868867901</t>
  </si>
  <si>
    <t>563.748</t>
  </si>
  <si>
    <t>9789865792404</t>
  </si>
  <si>
    <t>831.4</t>
  </si>
  <si>
    <t>9789577529657</t>
  </si>
  <si>
    <t>552.6</t>
  </si>
  <si>
    <t>9789860400083</t>
  </si>
  <si>
    <t>541.3</t>
  </si>
  <si>
    <t>9573000237_2</t>
  </si>
  <si>
    <t>9789865808280</t>
  </si>
  <si>
    <t>9789865819156</t>
  </si>
  <si>
    <t>713</t>
  </si>
  <si>
    <t>9789865819163</t>
  </si>
  <si>
    <t>9789577135377</t>
  </si>
  <si>
    <t>9789577135339</t>
  </si>
  <si>
    <t>731.1</t>
  </si>
  <si>
    <t>9789577135308</t>
  </si>
  <si>
    <t>EBK1020000154</t>
  </si>
  <si>
    <t>EBK1020000155</t>
  </si>
  <si>
    <t>9789866320521</t>
  </si>
  <si>
    <t>9789866320538</t>
  </si>
  <si>
    <t>9789866320569</t>
  </si>
  <si>
    <t>9789866320545</t>
  </si>
  <si>
    <t>9789866320552</t>
  </si>
  <si>
    <t>9789860397260</t>
  </si>
  <si>
    <t>599.72</t>
  </si>
  <si>
    <t>9789860356793</t>
  </si>
  <si>
    <t>643.1</t>
  </si>
  <si>
    <t>9789866320507</t>
  </si>
  <si>
    <t>9789866320514</t>
  </si>
  <si>
    <t>9789869006903</t>
  </si>
  <si>
    <t>9789866320262</t>
  </si>
  <si>
    <t>9789866320286</t>
  </si>
  <si>
    <t>9789866320293</t>
  </si>
  <si>
    <t>563.23</t>
  </si>
  <si>
    <t>9789866320309</t>
  </si>
  <si>
    <t>563.53029</t>
  </si>
  <si>
    <t>9789866320316</t>
  </si>
  <si>
    <t>Parkson Dow</t>
  </si>
  <si>
    <t>9789866320330</t>
  </si>
  <si>
    <t>563.5014</t>
  </si>
  <si>
    <t>9789866320347</t>
  </si>
  <si>
    <t>9789866320361</t>
  </si>
  <si>
    <t>9789866320378</t>
  </si>
  <si>
    <t>9789866320439</t>
  </si>
  <si>
    <t>495.47</t>
  </si>
  <si>
    <t>9789866320477</t>
  </si>
  <si>
    <t>9789865792558</t>
  </si>
  <si>
    <t>2014</t>
  </si>
  <si>
    <t>9789868673519</t>
  </si>
  <si>
    <t>9789868673533</t>
  </si>
  <si>
    <t>9789868673526</t>
  </si>
  <si>
    <t>9789868673540</t>
  </si>
  <si>
    <t>9789868673571</t>
  </si>
  <si>
    <t>737.08</t>
  </si>
  <si>
    <t>9789868673557</t>
  </si>
  <si>
    <t>507</t>
  </si>
  <si>
    <t>9789867120694</t>
  </si>
  <si>
    <t>9789577323644</t>
  </si>
  <si>
    <t>579.2707</t>
  </si>
  <si>
    <t>9789577324801</t>
  </si>
  <si>
    <t>899.33</t>
  </si>
  <si>
    <t>9789577324818</t>
  </si>
  <si>
    <t>9789577324825</t>
  </si>
  <si>
    <t>588</t>
  </si>
  <si>
    <t>9789577324849</t>
  </si>
  <si>
    <t>891.1</t>
  </si>
  <si>
    <t>9789577324856</t>
  </si>
  <si>
    <t>895.1</t>
  </si>
  <si>
    <t>9789860389784</t>
  </si>
  <si>
    <t>733.9</t>
  </si>
  <si>
    <t>9789860379860</t>
  </si>
  <si>
    <t>9789866358241</t>
  </si>
  <si>
    <t>9789866432200</t>
  </si>
  <si>
    <t>471.516</t>
  </si>
  <si>
    <t>9789865886523</t>
  </si>
  <si>
    <t>9789868487833</t>
  </si>
  <si>
    <t>312.014</t>
  </si>
  <si>
    <t>9789868487864</t>
  </si>
  <si>
    <t>440.121</t>
  </si>
  <si>
    <t>9789866153969</t>
  </si>
  <si>
    <t>9789866153976</t>
  </si>
  <si>
    <t>177.4</t>
  </si>
  <si>
    <t>9789866153983</t>
  </si>
  <si>
    <t>9789866153990</t>
  </si>
  <si>
    <t>9789865756000</t>
  </si>
  <si>
    <t>9789865756024</t>
  </si>
  <si>
    <t>9789866585340</t>
  </si>
  <si>
    <t>803.79</t>
  </si>
  <si>
    <t>9789865943387</t>
  </si>
  <si>
    <t>561.8</t>
  </si>
  <si>
    <t>9789868961500</t>
  </si>
  <si>
    <t>536.3313</t>
  </si>
  <si>
    <t>9789577135445</t>
  </si>
  <si>
    <t>782.861</t>
  </si>
  <si>
    <t>9789814504805</t>
  </si>
  <si>
    <t>782.88</t>
  </si>
  <si>
    <t>9789814522656</t>
  </si>
  <si>
    <t>545.09387</t>
  </si>
  <si>
    <t>9789814551137</t>
  </si>
  <si>
    <t>9789814551151</t>
  </si>
  <si>
    <t>630.9</t>
  </si>
  <si>
    <t>9789814556811</t>
  </si>
  <si>
    <t>147.66</t>
  </si>
  <si>
    <t>9789814578974</t>
  </si>
  <si>
    <t>9789814583442</t>
  </si>
  <si>
    <t>782</t>
  </si>
  <si>
    <t>9789814566889</t>
  </si>
  <si>
    <t>9789866084805</t>
  </si>
  <si>
    <t>494.386</t>
  </si>
  <si>
    <t>9789866084829</t>
  </si>
  <si>
    <t>9789866084744</t>
  </si>
  <si>
    <t>541.776</t>
  </si>
  <si>
    <t>9867516060</t>
  </si>
  <si>
    <t>9789868810211</t>
  </si>
  <si>
    <t>9789868912908</t>
  </si>
  <si>
    <t>484.6</t>
  </si>
  <si>
    <t>9789865792855</t>
  </si>
  <si>
    <t>026.133</t>
  </si>
  <si>
    <t>9789866620959</t>
  </si>
  <si>
    <t>910.99</t>
  </si>
  <si>
    <t>9789866620966</t>
  </si>
  <si>
    <t>9789576967405</t>
  </si>
  <si>
    <t>9789866620867</t>
  </si>
  <si>
    <t>9789866620935</t>
  </si>
  <si>
    <t>857.1351</t>
  </si>
  <si>
    <t>9789865767075</t>
  </si>
  <si>
    <t>121.337</t>
  </si>
  <si>
    <t>9789866620881</t>
  </si>
  <si>
    <t>910.99444</t>
  </si>
  <si>
    <t>9789866112768</t>
  </si>
  <si>
    <t>9789863260455</t>
  </si>
  <si>
    <t>812.1</t>
  </si>
  <si>
    <t>9789863261148</t>
  </si>
  <si>
    <t>9789863261292</t>
  </si>
  <si>
    <t>863.2</t>
  </si>
  <si>
    <t>9789863261346</t>
  </si>
  <si>
    <t>9789863261353</t>
  </si>
  <si>
    <t>9789865792992</t>
  </si>
  <si>
    <t>9789865943721</t>
  </si>
  <si>
    <t>9789865663032</t>
  </si>
  <si>
    <t>9789865663018</t>
  </si>
  <si>
    <t>434.22</t>
  </si>
  <si>
    <t>9789865792985</t>
  </si>
  <si>
    <t>9789860259971</t>
  </si>
  <si>
    <t>9789860281170</t>
  </si>
  <si>
    <t>380.69</t>
  </si>
  <si>
    <t>9789860287523</t>
  </si>
  <si>
    <t>968</t>
  </si>
  <si>
    <t>9789860288056</t>
  </si>
  <si>
    <t>366.9895</t>
  </si>
  <si>
    <t>9789860293678</t>
  </si>
  <si>
    <t>9789860297416</t>
  </si>
  <si>
    <t>Segundo acto para Ias peliculas de Taiwan</t>
  </si>
  <si>
    <t>9789860298192</t>
  </si>
  <si>
    <t>987</t>
  </si>
  <si>
    <t>9789860300567</t>
  </si>
  <si>
    <t>960</t>
  </si>
  <si>
    <t>9789860301410</t>
  </si>
  <si>
    <t>498.7</t>
  </si>
  <si>
    <t>9789860301786</t>
  </si>
  <si>
    <t>515</t>
  </si>
  <si>
    <t>9789860303261</t>
  </si>
  <si>
    <t>385.33</t>
  </si>
  <si>
    <t>9789860307351</t>
  </si>
  <si>
    <t>9789860311181</t>
  </si>
  <si>
    <t>544.67</t>
  </si>
  <si>
    <t>9789860311259</t>
  </si>
  <si>
    <t>9789860323603</t>
  </si>
  <si>
    <t>9789865663049</t>
  </si>
  <si>
    <t>9789865663070</t>
  </si>
  <si>
    <t>9789866620928</t>
  </si>
  <si>
    <t>947.5</t>
  </si>
  <si>
    <t>9789862218495</t>
  </si>
  <si>
    <t>9789862218815</t>
  </si>
  <si>
    <t>848.4</t>
  </si>
  <si>
    <t>9789862219669</t>
  </si>
  <si>
    <t>857.48</t>
  </si>
  <si>
    <t>9789868732087</t>
  </si>
  <si>
    <t>9789860438239</t>
  </si>
  <si>
    <t>9789868732094</t>
  </si>
  <si>
    <t>552.307</t>
  </si>
  <si>
    <t>9789865792541</t>
  </si>
  <si>
    <t>773.9</t>
  </si>
  <si>
    <t>9789865663605</t>
  </si>
  <si>
    <t>731.307</t>
  </si>
  <si>
    <t>Heavenly Khan</t>
  </si>
  <si>
    <t>9789866286667</t>
  </si>
  <si>
    <t>Victor Cunrui Xiong</t>
  </si>
  <si>
    <t>624.11</t>
  </si>
  <si>
    <t>9789865663551</t>
  </si>
  <si>
    <t>901.6</t>
  </si>
  <si>
    <t>9789865663568</t>
  </si>
  <si>
    <t>069.107</t>
  </si>
  <si>
    <t>9789865792879</t>
  </si>
  <si>
    <t>020.9239</t>
  </si>
  <si>
    <t>9789865663599</t>
  </si>
  <si>
    <t>942.07</t>
  </si>
  <si>
    <t>9789860438437</t>
  </si>
  <si>
    <t>9789865663001</t>
  </si>
  <si>
    <t>312.136</t>
  </si>
  <si>
    <t>9789860435832</t>
  </si>
  <si>
    <t>346.6</t>
  </si>
  <si>
    <t>9789869186407</t>
  </si>
  <si>
    <t>541.2907</t>
  </si>
  <si>
    <t>9789864370290</t>
  </si>
  <si>
    <t>404.07</t>
  </si>
  <si>
    <t>9789865663056</t>
  </si>
  <si>
    <t>9789865663063</t>
  </si>
  <si>
    <t>575.33</t>
  </si>
  <si>
    <t>9789865663544</t>
  </si>
  <si>
    <t>523.3607</t>
  </si>
  <si>
    <t>9789865663537</t>
  </si>
  <si>
    <t>9789869080804</t>
  </si>
  <si>
    <t>9789570919868</t>
  </si>
  <si>
    <t>2022</t>
  </si>
  <si>
    <t>9786267056240</t>
  </si>
  <si>
    <t>863.51</t>
  </si>
  <si>
    <t>9786267018149</t>
  </si>
  <si>
    <t>191.92</t>
  </si>
  <si>
    <t>9786267056073</t>
  </si>
  <si>
    <t>863.55</t>
  </si>
  <si>
    <t>9786267018880</t>
  </si>
  <si>
    <t>9786267056608</t>
  </si>
  <si>
    <t>9786267056912</t>
  </si>
  <si>
    <t>735.39</t>
  </si>
  <si>
    <t>9786269508242</t>
  </si>
  <si>
    <t>9789860707410</t>
  </si>
  <si>
    <t>863.599</t>
  </si>
  <si>
    <t>9789860707472</t>
  </si>
  <si>
    <t>9789860799880</t>
  </si>
  <si>
    <t>733.69</t>
  </si>
  <si>
    <t>9786269507870</t>
  </si>
  <si>
    <t>9789864371945</t>
  </si>
  <si>
    <t>Ainosco Press</t>
  </si>
  <si>
    <t>637</t>
  </si>
  <si>
    <t>9786267105368</t>
  </si>
  <si>
    <t>9786267105382</t>
  </si>
  <si>
    <t>782.8514</t>
  </si>
  <si>
    <t>9786269507832</t>
  </si>
  <si>
    <t>428</t>
  </si>
  <si>
    <t>9789860707601</t>
  </si>
  <si>
    <t>9789860707588</t>
  </si>
  <si>
    <t>863</t>
  </si>
  <si>
    <t>9789865538538</t>
  </si>
  <si>
    <t>528</t>
  </si>
  <si>
    <t>9789865538521</t>
  </si>
  <si>
    <t>9789865538552</t>
  </si>
  <si>
    <t>9789865538545</t>
  </si>
  <si>
    <t>173</t>
  </si>
  <si>
    <t>9789865538569</t>
  </si>
  <si>
    <t>2021</t>
  </si>
  <si>
    <t>192</t>
  </si>
  <si>
    <t>9786267056899</t>
  </si>
  <si>
    <t>414.7</t>
  </si>
  <si>
    <t>9786267056936</t>
  </si>
  <si>
    <t>9786269556601</t>
  </si>
  <si>
    <t>992.5</t>
  </si>
  <si>
    <t>9786269569106</t>
  </si>
  <si>
    <t>9786269578801</t>
  </si>
  <si>
    <t>175.7</t>
  </si>
  <si>
    <t>9786269508259</t>
  </si>
  <si>
    <t>225.87</t>
  </si>
  <si>
    <t>9786269508297</t>
  </si>
  <si>
    <t>628.75</t>
  </si>
  <si>
    <t>9789863072133</t>
  </si>
  <si>
    <t>122.14</t>
  </si>
  <si>
    <t>9789863072065</t>
  </si>
  <si>
    <t>863.751</t>
  </si>
  <si>
    <t>9786263370876</t>
  </si>
  <si>
    <t>561.2</t>
  </si>
  <si>
    <t>9786263370869</t>
  </si>
  <si>
    <t>10289496177</t>
  </si>
  <si>
    <t>20220301</t>
  </si>
  <si>
    <t>050</t>
  </si>
  <si>
    <t>10289496178</t>
  </si>
  <si>
    <t>20220601</t>
  </si>
  <si>
    <t>9786263371088</t>
  </si>
  <si>
    <t>9789578019935</t>
  </si>
  <si>
    <t>947.41</t>
  </si>
  <si>
    <t>9786267076354</t>
  </si>
  <si>
    <t>783.18</t>
  </si>
  <si>
    <t>9789865209292</t>
  </si>
  <si>
    <t>555.5602</t>
  </si>
  <si>
    <t>9789865209612</t>
  </si>
  <si>
    <t>528.3</t>
  </si>
  <si>
    <t>9786263370395</t>
  </si>
  <si>
    <t>523.2</t>
  </si>
  <si>
    <t>9786263370913</t>
  </si>
  <si>
    <t>441.5202</t>
  </si>
  <si>
    <t>9789860707649</t>
  </si>
  <si>
    <t>Jane Roberts</t>
  </si>
  <si>
    <t>175.9</t>
  </si>
  <si>
    <t>9789860707687</t>
  </si>
  <si>
    <t>Nancy Ashley</t>
  </si>
  <si>
    <t>9786267105184</t>
  </si>
  <si>
    <t>863.57</t>
  </si>
  <si>
    <t>9786267056998</t>
  </si>
  <si>
    <t>9786267056547</t>
  </si>
  <si>
    <t>Jessie Li Hung Lee</t>
  </si>
  <si>
    <t>410</t>
  </si>
  <si>
    <t>9786267105221</t>
  </si>
  <si>
    <t>9786267105146</t>
  </si>
  <si>
    <t>9786267105085</t>
  </si>
  <si>
    <t>9786267056684</t>
  </si>
  <si>
    <t>292.022</t>
  </si>
  <si>
    <t>9786267105559</t>
  </si>
  <si>
    <t>9786267105337</t>
  </si>
  <si>
    <t>9786267105092</t>
  </si>
  <si>
    <t>9786267018538</t>
  </si>
  <si>
    <t>Antoine de Saint-Exupéry</t>
  </si>
  <si>
    <t>876.596</t>
  </si>
  <si>
    <t>9786267056929</t>
  </si>
  <si>
    <t>9786267018521</t>
  </si>
  <si>
    <t>9786267056776</t>
  </si>
  <si>
    <t>9786267105795</t>
  </si>
  <si>
    <t>958.33</t>
  </si>
  <si>
    <t>9786267105504</t>
  </si>
  <si>
    <t>9786267018569</t>
  </si>
  <si>
    <t>224.517</t>
  </si>
  <si>
    <t>9786267056820</t>
  </si>
  <si>
    <t>9786267105122</t>
  </si>
  <si>
    <t>415.985</t>
  </si>
  <si>
    <t>9786267105191</t>
  </si>
  <si>
    <t>9786267105283</t>
  </si>
  <si>
    <t>9789574399086</t>
  </si>
  <si>
    <t>294</t>
  </si>
  <si>
    <t>9786269564101</t>
  </si>
  <si>
    <t>413.94</t>
  </si>
  <si>
    <t>9789869756327</t>
  </si>
  <si>
    <t>9786267056196</t>
  </si>
  <si>
    <t>9786267105436</t>
  </si>
  <si>
    <t>9786267105252</t>
  </si>
  <si>
    <t>9786267105580</t>
  </si>
  <si>
    <t>857</t>
  </si>
  <si>
    <t>9786267105566</t>
  </si>
  <si>
    <t>9786267105573</t>
  </si>
  <si>
    <t>9786267105702</t>
  </si>
  <si>
    <t>848.7</t>
  </si>
  <si>
    <t>9789574398102</t>
  </si>
  <si>
    <t>783</t>
  </si>
  <si>
    <t>9786267105597</t>
  </si>
  <si>
    <t>9786267105689</t>
  </si>
  <si>
    <t>9786267105726</t>
  </si>
  <si>
    <t>9786267105719</t>
  </si>
  <si>
    <t>331.42</t>
  </si>
  <si>
    <t>9786267105535</t>
  </si>
  <si>
    <t>9786267105894</t>
  </si>
  <si>
    <t>621.112</t>
  </si>
  <si>
    <t>9786267076194</t>
  </si>
  <si>
    <t>576.33</t>
  </si>
  <si>
    <t>9786267076231</t>
  </si>
  <si>
    <t>9786267076132</t>
  </si>
  <si>
    <t>9786267076293</t>
  </si>
  <si>
    <t>9786269558803</t>
  </si>
  <si>
    <t>731.7521</t>
  </si>
  <si>
    <t>2072635X_0163</t>
  </si>
  <si>
    <t>20220701</t>
  </si>
  <si>
    <t>2072635X_0164</t>
  </si>
  <si>
    <t>20220801</t>
  </si>
  <si>
    <t>9789864371990</t>
  </si>
  <si>
    <t>525.952</t>
  </si>
  <si>
    <t>9789860707717</t>
  </si>
  <si>
    <t>191.91</t>
  </si>
  <si>
    <t>9789860707731</t>
  </si>
  <si>
    <t>9789869976534</t>
  </si>
  <si>
    <t>685</t>
  </si>
  <si>
    <t>9786263370807</t>
  </si>
  <si>
    <t>495.2</t>
  </si>
  <si>
    <t>9789574855032</t>
  </si>
  <si>
    <t>495.5502</t>
  </si>
  <si>
    <t>9786269516643</t>
  </si>
  <si>
    <t>532.82</t>
  </si>
  <si>
    <t>9786267128008</t>
  </si>
  <si>
    <t>987.0933</t>
  </si>
  <si>
    <t>9786267128015</t>
  </si>
  <si>
    <t>9786267128022</t>
  </si>
  <si>
    <r>
      <rPr>
        <sz val="10"/>
        <rFont val="新細明體"/>
        <family val="1"/>
        <charset val="136"/>
      </rPr>
      <t>應用科學類</t>
    </r>
  </si>
  <si>
    <r>
      <rPr>
        <sz val="10"/>
        <rFont val="新細明體"/>
        <family val="1"/>
        <charset val="136"/>
      </rPr>
      <t>醫藥</t>
    </r>
  </si>
  <si>
    <r>
      <rPr>
        <sz val="10"/>
        <rFont val="新細明體"/>
        <family val="1"/>
        <charset val="136"/>
      </rPr>
      <t>護理學導論</t>
    </r>
  </si>
  <si>
    <r>
      <rPr>
        <sz val="10"/>
        <rFont val="新細明體"/>
        <family val="1"/>
        <charset val="136"/>
      </rPr>
      <t>永大書局有限公司</t>
    </r>
  </si>
  <si>
    <r>
      <rPr>
        <sz val="10"/>
        <rFont val="新細明體"/>
        <family val="1"/>
        <charset val="136"/>
      </rPr>
      <t>沈晏姿等編</t>
    </r>
  </si>
  <si>
    <r>
      <rPr>
        <sz val="10"/>
        <rFont val="新細明體"/>
        <family val="1"/>
        <charset val="136"/>
      </rPr>
      <t>新編內外科護理學〈下冊〉</t>
    </r>
  </si>
  <si>
    <r>
      <rPr>
        <sz val="10"/>
        <rFont val="新細明體"/>
        <family val="1"/>
        <charset val="136"/>
      </rPr>
      <t>王桂芸等</t>
    </r>
  </si>
  <si>
    <r>
      <rPr>
        <sz val="10"/>
        <rFont val="新細明體"/>
        <family val="1"/>
        <charset val="136"/>
      </rPr>
      <t>最新精神科護理學</t>
    </r>
  </si>
  <si>
    <r>
      <rPr>
        <sz val="10"/>
        <rFont val="新細明體"/>
        <family val="1"/>
        <charset val="136"/>
      </rPr>
      <t>黃宣宜等編</t>
    </r>
  </si>
  <si>
    <r>
      <rPr>
        <sz val="10"/>
        <rFont val="新細明體"/>
        <family val="1"/>
        <charset val="136"/>
      </rPr>
      <t>急症護理學</t>
    </r>
  </si>
  <si>
    <r>
      <rPr>
        <sz val="10"/>
        <rFont val="新細明體"/>
        <family val="1"/>
        <charset val="136"/>
      </rPr>
      <t>繆珣等編</t>
    </r>
  </si>
  <si>
    <r>
      <rPr>
        <sz val="10"/>
        <rFont val="新細明體"/>
        <family val="1"/>
        <charset val="136"/>
      </rPr>
      <t>語言文學類</t>
    </r>
  </si>
  <si>
    <r>
      <rPr>
        <sz val="10"/>
        <rFont val="新細明體"/>
        <family val="1"/>
        <charset val="136"/>
      </rPr>
      <t>其他各國文學</t>
    </r>
  </si>
  <si>
    <r>
      <rPr>
        <sz val="10"/>
        <rFont val="新細明體"/>
        <family val="1"/>
        <charset val="136"/>
      </rPr>
      <t>策蘭詩選</t>
    </r>
  </si>
  <si>
    <r>
      <rPr>
        <sz val="10"/>
        <rFont val="新細明體"/>
        <family val="1"/>
        <charset val="136"/>
      </rPr>
      <t>傾向出版社</t>
    </r>
  </si>
  <si>
    <r>
      <rPr>
        <sz val="10"/>
        <rFont val="新細明體"/>
        <family val="1"/>
        <charset val="136"/>
      </rPr>
      <t>保羅</t>
    </r>
    <r>
      <rPr>
        <sz val="10"/>
        <rFont val="Calibri"/>
        <family val="2"/>
      </rPr>
      <t>.</t>
    </r>
    <r>
      <rPr>
        <sz val="10"/>
        <rFont val="新細明體"/>
        <family val="1"/>
        <charset val="136"/>
      </rPr>
      <t>策蘭</t>
    </r>
  </si>
  <si>
    <r>
      <rPr>
        <sz val="10"/>
        <rFont val="新細明體"/>
        <family val="1"/>
        <charset val="136"/>
      </rPr>
      <t>社會科學類</t>
    </r>
  </si>
  <si>
    <r>
      <rPr>
        <sz val="10"/>
        <rFont val="新細明體"/>
        <family val="1"/>
        <charset val="136"/>
      </rPr>
      <t>社會學</t>
    </r>
  </si>
  <si>
    <r>
      <rPr>
        <sz val="10"/>
        <rFont val="新細明體"/>
        <family val="1"/>
        <charset val="136"/>
      </rPr>
      <t>餵雞屋人類學─迷妳論述</t>
    </r>
    <r>
      <rPr>
        <sz val="10"/>
        <rFont val="Calibri"/>
        <family val="2"/>
      </rPr>
      <t>101</t>
    </r>
  </si>
  <si>
    <r>
      <rPr>
        <sz val="10"/>
        <rFont val="新細明體"/>
        <family val="1"/>
        <charset val="136"/>
      </rPr>
      <t>謝世忠</t>
    </r>
  </si>
  <si>
    <r>
      <rPr>
        <sz val="10"/>
        <rFont val="新細明體"/>
        <family val="1"/>
        <charset val="136"/>
      </rPr>
      <t>商業：經營學</t>
    </r>
  </si>
  <si>
    <r>
      <rPr>
        <sz val="10"/>
        <rFont val="新細明體"/>
        <family val="1"/>
        <charset val="136"/>
      </rPr>
      <t>輕鬆搞定！用</t>
    </r>
    <r>
      <rPr>
        <sz val="10"/>
        <rFont val="Calibri"/>
        <family val="2"/>
      </rPr>
      <t>Google</t>
    </r>
    <r>
      <rPr>
        <sz val="10"/>
        <rFont val="新細明體"/>
        <family val="1"/>
        <charset val="136"/>
      </rPr>
      <t>雲端技術架設電子商務網站</t>
    </r>
    <r>
      <rPr>
        <sz val="10"/>
        <rFont val="Calibri"/>
        <family val="2"/>
      </rPr>
      <t>&amp;</t>
    </r>
    <r>
      <rPr>
        <sz val="10"/>
        <rFont val="新細明體"/>
        <family val="1"/>
        <charset val="136"/>
      </rPr>
      <t>手機</t>
    </r>
    <r>
      <rPr>
        <sz val="10"/>
        <rFont val="Calibri"/>
        <family val="2"/>
      </rPr>
      <t>APP</t>
    </r>
    <r>
      <rPr>
        <sz val="10"/>
        <rFont val="新細明體"/>
        <family val="1"/>
        <charset val="136"/>
      </rPr>
      <t>開發</t>
    </r>
  </si>
  <si>
    <r>
      <rPr>
        <sz val="10"/>
        <rFont val="新細明體"/>
        <family val="1"/>
        <charset val="136"/>
      </rPr>
      <t>陳世興</t>
    </r>
  </si>
  <si>
    <r>
      <rPr>
        <sz val="10"/>
        <rFont val="新細明體"/>
        <family val="1"/>
        <charset val="136"/>
      </rPr>
      <t>法律</t>
    </r>
  </si>
  <si>
    <r>
      <rPr>
        <sz val="10"/>
        <rFont val="新細明體"/>
        <family val="1"/>
        <charset val="136"/>
      </rPr>
      <t>疾風勁草─著作權的風雨歲月</t>
    </r>
  </si>
  <si>
    <r>
      <rPr>
        <sz val="10"/>
        <rFont val="新細明體"/>
        <family val="1"/>
        <charset val="136"/>
      </rPr>
      <t>賀德芬</t>
    </r>
  </si>
  <si>
    <r>
      <rPr>
        <sz val="10"/>
        <rFont val="新細明體"/>
        <family val="1"/>
        <charset val="136"/>
      </rPr>
      <t>經濟</t>
    </r>
  </si>
  <si>
    <r>
      <rPr>
        <sz val="10"/>
        <rFont val="新細明體"/>
        <family val="1"/>
        <charset val="136"/>
      </rPr>
      <t>世界最有趣的經濟學故事</t>
    </r>
  </si>
  <si>
    <r>
      <rPr>
        <sz val="10"/>
        <rFont val="新細明體"/>
        <family val="1"/>
        <charset val="136"/>
      </rPr>
      <t>德威國際文化事業有限公司</t>
    </r>
  </si>
  <si>
    <r>
      <rPr>
        <sz val="10"/>
        <rFont val="新細明體"/>
        <family val="1"/>
        <charset val="136"/>
      </rPr>
      <t>崔金生</t>
    </r>
  </si>
  <si>
    <r>
      <rPr>
        <sz val="10"/>
        <rFont val="新細明體"/>
        <family val="1"/>
        <charset val="136"/>
      </rPr>
      <t>哲學類</t>
    </r>
  </si>
  <si>
    <r>
      <rPr>
        <sz val="10"/>
        <rFont val="新細明體"/>
        <family val="1"/>
        <charset val="136"/>
      </rPr>
      <t>心理學</t>
    </r>
  </si>
  <si>
    <r>
      <rPr>
        <sz val="10"/>
        <rFont val="新細明體"/>
        <family val="1"/>
        <charset val="136"/>
      </rPr>
      <t>銀向成功</t>
    </r>
  </si>
  <si>
    <r>
      <rPr>
        <sz val="10"/>
        <rFont val="新細明體"/>
        <family val="1"/>
        <charset val="136"/>
      </rPr>
      <t>郭哲誠</t>
    </r>
  </si>
  <si>
    <r>
      <rPr>
        <sz val="10"/>
        <rFont val="新細明體"/>
        <family val="1"/>
        <charset val="136"/>
      </rPr>
      <t>科學類</t>
    </r>
  </si>
  <si>
    <r>
      <rPr>
        <sz val="10"/>
        <rFont val="新細明體"/>
        <family val="1"/>
        <charset val="136"/>
      </rPr>
      <t>植物學</t>
    </r>
  </si>
  <si>
    <r>
      <rPr>
        <sz val="10"/>
        <rFont val="新細明體"/>
        <family val="1"/>
        <charset val="136"/>
      </rPr>
      <t>自然自在：走在蕉風椰雨中</t>
    </r>
  </si>
  <si>
    <r>
      <rPr>
        <sz val="10"/>
        <rFont val="新細明體"/>
        <family val="1"/>
        <charset val="136"/>
      </rPr>
      <t>八方文化創作室</t>
    </r>
  </si>
  <si>
    <r>
      <rPr>
        <sz val="10"/>
        <rFont val="新細明體"/>
        <family val="1"/>
        <charset val="136"/>
      </rPr>
      <t>李喜梅</t>
    </r>
  </si>
  <si>
    <r>
      <rPr>
        <sz val="10"/>
        <rFont val="新細明體"/>
        <family val="1"/>
        <charset val="136"/>
      </rPr>
      <t>東方文學</t>
    </r>
  </si>
  <si>
    <r>
      <t>Smangus</t>
    </r>
    <r>
      <rPr>
        <sz val="10"/>
        <rFont val="新細明體"/>
        <family val="1"/>
        <charset val="136"/>
      </rPr>
      <t>之歌</t>
    </r>
  </si>
  <si>
    <r>
      <rPr>
        <sz val="10"/>
        <rFont val="新細明體"/>
        <family val="1"/>
        <charset val="136"/>
      </rPr>
      <t>玉山社出版事業股份有限公司</t>
    </r>
  </si>
  <si>
    <r>
      <rPr>
        <sz val="10"/>
        <rFont val="新細明體"/>
        <family val="1"/>
        <charset val="136"/>
      </rPr>
      <t>蔡秀菊</t>
    </r>
  </si>
  <si>
    <r>
      <rPr>
        <sz val="10"/>
        <rFont val="新細明體"/>
        <family val="1"/>
        <charset val="136"/>
      </rPr>
      <t>中國城市用語</t>
    </r>
  </si>
  <si>
    <r>
      <rPr>
        <sz val="10"/>
        <rFont val="新細明體"/>
        <family val="1"/>
        <charset val="136"/>
      </rPr>
      <t>石路，劉海岩</t>
    </r>
  </si>
  <si>
    <r>
      <rPr>
        <sz val="10"/>
        <rFont val="新細明體"/>
        <family val="1"/>
        <charset val="136"/>
      </rPr>
      <t>政治</t>
    </r>
  </si>
  <si>
    <r>
      <rPr>
        <sz val="10"/>
        <rFont val="新細明體"/>
        <family val="1"/>
        <charset val="136"/>
      </rPr>
      <t>從中央支配到地方自主─日本地方分權改革的軌跡與省思</t>
    </r>
  </si>
  <si>
    <r>
      <rPr>
        <sz val="10"/>
        <rFont val="新細明體"/>
        <family val="1"/>
        <charset val="136"/>
      </rPr>
      <t>陳建仁</t>
    </r>
  </si>
  <si>
    <r>
      <rPr>
        <sz val="10"/>
        <rFont val="新細明體"/>
        <family val="1"/>
        <charset val="136"/>
      </rPr>
      <t>中國各種文學</t>
    </r>
  </si>
  <si>
    <r>
      <rPr>
        <sz val="10"/>
        <rFont val="新細明體"/>
        <family val="1"/>
        <charset val="136"/>
      </rPr>
      <t>人皮論語〈上〉</t>
    </r>
  </si>
  <si>
    <r>
      <rPr>
        <sz val="10"/>
        <rFont val="新細明體"/>
        <family val="1"/>
        <charset val="136"/>
      </rPr>
      <t>大地出版社有限公司</t>
    </r>
  </si>
  <si>
    <r>
      <rPr>
        <sz val="10"/>
        <rFont val="新細明體"/>
        <family val="1"/>
        <charset val="136"/>
      </rPr>
      <t>冶文彪</t>
    </r>
  </si>
  <si>
    <r>
      <rPr>
        <sz val="10"/>
        <rFont val="新細明體"/>
        <family val="1"/>
        <charset val="136"/>
      </rPr>
      <t>人皮論語〈下〉</t>
    </r>
  </si>
  <si>
    <r>
      <rPr>
        <sz val="10"/>
        <rFont val="新細明體"/>
        <family val="1"/>
        <charset val="136"/>
      </rPr>
      <t>總類</t>
    </r>
  </si>
  <si>
    <r>
      <rPr>
        <sz val="10"/>
        <rFont val="新細明體"/>
        <family val="1"/>
        <charset val="136"/>
      </rPr>
      <t>圖書資訊學；檔案學</t>
    </r>
  </si>
  <si>
    <r>
      <rPr>
        <sz val="10"/>
        <rFont val="新細明體"/>
        <family val="1"/>
        <charset val="136"/>
      </rPr>
      <t>圖書館電子資源組織─從書架到網路</t>
    </r>
  </si>
  <si>
    <r>
      <rPr>
        <sz val="10"/>
        <rFont val="新細明體"/>
        <family val="1"/>
        <charset val="136"/>
      </rPr>
      <t>張慧銖</t>
    </r>
  </si>
  <si>
    <r>
      <rPr>
        <sz val="10"/>
        <rFont val="新細明體"/>
        <family val="1"/>
        <charset val="136"/>
      </rPr>
      <t>哈佛情商課</t>
    </r>
  </si>
  <si>
    <r>
      <rPr>
        <sz val="10"/>
        <rFont val="新細明體"/>
        <family val="1"/>
        <charset val="136"/>
      </rPr>
      <t>鄧東文</t>
    </r>
  </si>
  <si>
    <r>
      <rPr>
        <sz val="10"/>
        <rFont val="新細明體"/>
        <family val="1"/>
        <charset val="136"/>
      </rPr>
      <t>倫理學</t>
    </r>
  </si>
  <si>
    <r>
      <rPr>
        <sz val="10"/>
        <rFont val="新細明體"/>
        <family val="1"/>
        <charset val="136"/>
      </rPr>
      <t>世界最偉大的名人智慧</t>
    </r>
  </si>
  <si>
    <r>
      <rPr>
        <sz val="10"/>
        <rFont val="新細明體"/>
        <family val="1"/>
        <charset val="136"/>
      </rPr>
      <t>陳文彬</t>
    </r>
  </si>
  <si>
    <r>
      <rPr>
        <sz val="10"/>
        <rFont val="新細明體"/>
        <family val="1"/>
        <charset val="136"/>
      </rPr>
      <t>法律風險管理</t>
    </r>
  </si>
  <si>
    <r>
      <rPr>
        <sz val="10"/>
        <rFont val="新細明體"/>
        <family val="1"/>
        <charset val="136"/>
      </rPr>
      <t>唐淑美</t>
    </r>
  </si>
  <si>
    <r>
      <rPr>
        <sz val="10"/>
        <rFont val="新細明體"/>
        <family val="1"/>
        <charset val="136"/>
      </rPr>
      <t>藝術類</t>
    </r>
  </si>
  <si>
    <r>
      <rPr>
        <sz val="10"/>
        <rFont val="新細明體"/>
        <family val="1"/>
        <charset val="136"/>
      </rPr>
      <t>遊藝及休閒活動</t>
    </r>
  </si>
  <si>
    <r>
      <rPr>
        <sz val="10"/>
        <rFont val="新細明體"/>
        <family val="1"/>
        <charset val="136"/>
      </rPr>
      <t>觀光行銷管理實務</t>
    </r>
  </si>
  <si>
    <r>
      <rPr>
        <sz val="10"/>
        <rFont val="新細明體"/>
        <family val="1"/>
        <charset val="136"/>
      </rPr>
      <t>揚智文化事業股份有限公司</t>
    </r>
  </si>
  <si>
    <r>
      <rPr>
        <sz val="10"/>
        <rFont val="新細明體"/>
        <family val="1"/>
        <charset val="136"/>
      </rPr>
      <t>徐惠群</t>
    </r>
  </si>
  <si>
    <r>
      <rPr>
        <sz val="10"/>
        <rFont val="新細明體"/>
        <family val="1"/>
        <charset val="136"/>
      </rPr>
      <t>商業：各種營業</t>
    </r>
  </si>
  <si>
    <r>
      <rPr>
        <sz val="10"/>
        <rFont val="新細明體"/>
        <family val="1"/>
        <charset val="136"/>
      </rPr>
      <t>觀光餐旅行銷</t>
    </r>
  </si>
  <si>
    <r>
      <rPr>
        <sz val="10"/>
        <rFont val="新細明體"/>
        <family val="1"/>
        <charset val="136"/>
      </rPr>
      <t>蘇芳基</t>
    </r>
  </si>
  <si>
    <r>
      <rPr>
        <sz val="10"/>
        <rFont val="新細明體"/>
        <family val="1"/>
        <charset val="136"/>
      </rPr>
      <t>傳播倫理與法規</t>
    </r>
  </si>
  <si>
    <r>
      <rPr>
        <sz val="10"/>
        <rFont val="新細明體"/>
        <family val="1"/>
        <charset val="136"/>
      </rPr>
      <t>威仕曼文化事業股份有限公司</t>
    </r>
  </si>
  <si>
    <r>
      <rPr>
        <sz val="10"/>
        <rFont val="新細明體"/>
        <family val="1"/>
        <charset val="136"/>
      </rPr>
      <t>鈕則勳等作</t>
    </r>
  </si>
  <si>
    <r>
      <rPr>
        <sz val="10"/>
        <rFont val="新細明體"/>
        <family val="1"/>
        <charset val="136"/>
      </rPr>
      <t>語言學總論</t>
    </r>
  </si>
  <si>
    <r>
      <rPr>
        <sz val="10"/>
        <rFont val="新細明體"/>
        <family val="1"/>
        <charset val="136"/>
      </rPr>
      <t>華語文教學方法論</t>
    </r>
  </si>
  <si>
    <r>
      <rPr>
        <sz val="10"/>
        <rFont val="新細明體"/>
        <family val="1"/>
        <charset val="136"/>
      </rPr>
      <t>新學林出版股份有限公司</t>
    </r>
  </si>
  <si>
    <r>
      <rPr>
        <sz val="10"/>
        <rFont val="新細明體"/>
        <family val="1"/>
        <charset val="136"/>
      </rPr>
      <t>周慶華</t>
    </r>
  </si>
  <si>
    <r>
      <rPr>
        <sz val="10"/>
        <rFont val="新細明體"/>
        <family val="1"/>
        <charset val="136"/>
      </rPr>
      <t>應用美術</t>
    </r>
  </si>
  <si>
    <r>
      <rPr>
        <sz val="10"/>
        <rFont val="新細明體"/>
        <family val="1"/>
        <charset val="136"/>
      </rPr>
      <t>〈洞〉見：視覺文化與美學</t>
    </r>
  </si>
  <si>
    <r>
      <rPr>
        <sz val="10"/>
        <rFont val="新細明體"/>
        <family val="1"/>
        <charset val="136"/>
      </rPr>
      <t>書林出版有限公司</t>
    </r>
  </si>
  <si>
    <r>
      <rPr>
        <sz val="10"/>
        <rFont val="新細明體"/>
        <family val="1"/>
        <charset val="136"/>
      </rPr>
      <t>馮品佳，趙順良，林美序</t>
    </r>
  </si>
  <si>
    <r>
      <rPr>
        <sz val="10"/>
        <rFont val="新細明體"/>
        <family val="1"/>
        <charset val="136"/>
      </rPr>
      <t>文學總論</t>
    </r>
  </si>
  <si>
    <r>
      <rPr>
        <sz val="10"/>
        <rFont val="新細明體"/>
        <family val="1"/>
        <charset val="136"/>
      </rPr>
      <t>不安於是：西洋女性文學十二家</t>
    </r>
  </si>
  <si>
    <r>
      <rPr>
        <sz val="10"/>
        <rFont val="新細明體"/>
        <family val="1"/>
        <charset val="136"/>
      </rPr>
      <t>李根芳</t>
    </r>
  </si>
  <si>
    <r>
      <rPr>
        <sz val="10"/>
        <rFont val="新細明體"/>
        <family val="1"/>
        <charset val="136"/>
      </rPr>
      <t>戲劇</t>
    </r>
  </si>
  <si>
    <r>
      <rPr>
        <sz val="10"/>
        <rFont val="新細明體"/>
        <family val="1"/>
        <charset val="136"/>
      </rPr>
      <t>東亞電影驚奇：中港日韓</t>
    </r>
  </si>
  <si>
    <r>
      <rPr>
        <sz val="10"/>
        <rFont val="新細明體"/>
        <family val="1"/>
        <charset val="136"/>
      </rPr>
      <t>葉月瑜，戴樂為</t>
    </r>
  </si>
  <si>
    <r>
      <rPr>
        <sz val="10"/>
        <rFont val="新細明體"/>
        <family val="1"/>
        <charset val="136"/>
      </rPr>
      <t>史地類</t>
    </r>
  </si>
  <si>
    <r>
      <rPr>
        <sz val="10"/>
        <rFont val="新細明體"/>
        <family val="1"/>
        <charset val="136"/>
      </rPr>
      <t>傳記</t>
    </r>
  </si>
  <si>
    <r>
      <rPr>
        <sz val="10"/>
        <rFont val="新細明體"/>
        <family val="1"/>
        <charset val="136"/>
      </rPr>
      <t>解讀賈伯斯：揭開蘋果</t>
    </r>
    <r>
      <rPr>
        <sz val="10"/>
        <rFont val="Calibri"/>
        <family val="2"/>
      </rPr>
      <t>CEO</t>
    </r>
    <r>
      <rPr>
        <sz val="10"/>
        <rFont val="新細明體"/>
        <family val="1"/>
        <charset val="136"/>
      </rPr>
      <t>一生的孤傲與傳奇</t>
    </r>
  </si>
  <si>
    <r>
      <rPr>
        <sz val="10"/>
        <rFont val="新細明體"/>
        <family val="1"/>
        <charset val="136"/>
      </rPr>
      <t>就是文化有限公司</t>
    </r>
  </si>
  <si>
    <r>
      <rPr>
        <sz val="10"/>
        <rFont val="新細明體"/>
        <family val="1"/>
        <charset val="136"/>
      </rPr>
      <t>王育紅</t>
    </r>
  </si>
  <si>
    <r>
      <rPr>
        <sz val="10"/>
        <rFont val="新細明體"/>
        <family val="1"/>
        <charset val="136"/>
      </rPr>
      <t>財政</t>
    </r>
  </si>
  <si>
    <r>
      <rPr>
        <sz val="10"/>
        <rFont val="新細明體"/>
        <family val="1"/>
        <charset val="136"/>
      </rPr>
      <t>兩岸股市大探索〈上〉</t>
    </r>
  </si>
  <si>
    <r>
      <rPr>
        <sz val="10"/>
        <rFont val="新細明體"/>
        <family val="1"/>
        <charset val="136"/>
      </rPr>
      <t>寰宇出版股份有限公司</t>
    </r>
  </si>
  <si>
    <r>
      <rPr>
        <sz val="10"/>
        <rFont val="新細明體"/>
        <family val="1"/>
        <charset val="136"/>
      </rPr>
      <t>計弘仁</t>
    </r>
  </si>
  <si>
    <r>
      <rPr>
        <sz val="10"/>
        <rFont val="新細明體"/>
        <family val="1"/>
        <charset val="136"/>
      </rPr>
      <t>兩岸股市大探索〈下〉</t>
    </r>
  </si>
  <si>
    <r>
      <rPr>
        <sz val="10"/>
        <rFont val="新細明體"/>
        <family val="1"/>
        <charset val="136"/>
      </rPr>
      <t>買進訊號</t>
    </r>
  </si>
  <si>
    <r>
      <rPr>
        <sz val="10"/>
        <rFont val="新細明體"/>
        <family val="1"/>
        <charset val="136"/>
      </rPr>
      <t>董鍾祥</t>
    </r>
  </si>
  <si>
    <r>
      <rPr>
        <sz val="10"/>
        <rFont val="新細明體"/>
        <family val="1"/>
        <charset val="136"/>
      </rPr>
      <t>篇章意象學</t>
    </r>
  </si>
  <si>
    <r>
      <rPr>
        <sz val="10"/>
        <rFont val="新細明體"/>
        <family val="1"/>
        <charset val="136"/>
      </rPr>
      <t>萬卷樓圖書股份有限公司</t>
    </r>
  </si>
  <si>
    <r>
      <rPr>
        <sz val="10"/>
        <rFont val="新細明體"/>
        <family val="1"/>
        <charset val="136"/>
      </rPr>
      <t>陳滿銘</t>
    </r>
  </si>
  <si>
    <r>
      <rPr>
        <sz val="10"/>
        <rFont val="新細明體"/>
        <family val="1"/>
        <charset val="136"/>
      </rPr>
      <t>教育</t>
    </r>
  </si>
  <si>
    <r>
      <rPr>
        <sz val="10"/>
        <rFont val="新細明體"/>
        <family val="1"/>
        <charset val="136"/>
      </rPr>
      <t>大學生職涯規畫全攻略：邁向財星五百大</t>
    </r>
  </si>
  <si>
    <r>
      <rPr>
        <sz val="10"/>
        <rFont val="新細明體"/>
        <family val="1"/>
        <charset val="136"/>
      </rPr>
      <t>白象文化事業有限公司</t>
    </r>
  </si>
  <si>
    <r>
      <rPr>
        <sz val="10"/>
        <rFont val="新細明體"/>
        <family val="1"/>
        <charset val="136"/>
      </rPr>
      <t>許博翔等</t>
    </r>
  </si>
  <si>
    <r>
      <rPr>
        <sz val="10"/>
        <rFont val="新細明體"/>
        <family val="1"/>
        <charset val="136"/>
      </rPr>
      <t>逆轉勝─遲來的正義</t>
    </r>
  </si>
  <si>
    <r>
      <rPr>
        <sz val="10"/>
        <rFont val="新細明體"/>
        <family val="1"/>
        <charset val="136"/>
      </rPr>
      <t>水牛文化事業有限公司</t>
    </r>
  </si>
  <si>
    <r>
      <rPr>
        <sz val="10"/>
        <rFont val="新細明體"/>
        <family val="1"/>
        <charset val="136"/>
      </rPr>
      <t>王復蘇</t>
    </r>
  </si>
  <si>
    <r>
      <rPr>
        <sz val="10"/>
        <rFont val="新細明體"/>
        <family val="1"/>
        <charset val="136"/>
      </rPr>
      <t>工程</t>
    </r>
  </si>
  <si>
    <r>
      <rPr>
        <sz val="10"/>
        <rFont val="新細明體"/>
        <family val="1"/>
        <charset val="136"/>
      </rPr>
      <t>認識核能與輻射</t>
    </r>
  </si>
  <si>
    <r>
      <rPr>
        <sz val="10"/>
        <rFont val="新細明體"/>
        <family val="1"/>
        <charset val="136"/>
      </rPr>
      <t>楊昭義，尹學禮</t>
    </r>
  </si>
  <si>
    <r>
      <t>2011</t>
    </r>
    <r>
      <rPr>
        <sz val="10"/>
        <rFont val="新細明體"/>
        <family val="1"/>
        <charset val="136"/>
      </rPr>
      <t>跨越與實踐：戲曲表演藝術學術研討會論文集</t>
    </r>
  </si>
  <si>
    <r>
      <rPr>
        <sz val="10"/>
        <rFont val="新細明體"/>
        <family val="1"/>
        <charset val="136"/>
      </rPr>
      <t>文津出版社有限公司</t>
    </r>
  </si>
  <si>
    <r>
      <rPr>
        <sz val="10"/>
        <rFont val="新細明體"/>
        <family val="1"/>
        <charset val="136"/>
      </rPr>
      <t>中國文化大學中國戲劇學系</t>
    </r>
  </si>
  <si>
    <r>
      <rPr>
        <sz val="10"/>
        <rFont val="新細明體"/>
        <family val="1"/>
        <charset val="136"/>
      </rPr>
      <t>宗教類</t>
    </r>
  </si>
  <si>
    <r>
      <rPr>
        <sz val="10"/>
        <rFont val="新細明體"/>
        <family val="1"/>
        <charset val="136"/>
      </rPr>
      <t>其他宗教</t>
    </r>
  </si>
  <si>
    <r>
      <t>2009</t>
    </r>
    <r>
      <rPr>
        <sz val="10"/>
        <rFont val="新細明體"/>
        <family val="1"/>
        <charset val="136"/>
      </rPr>
      <t>法教與民俗信仰學術研討會論文集</t>
    </r>
  </si>
  <si>
    <r>
      <rPr>
        <sz val="10"/>
        <rFont val="新細明體"/>
        <family val="1"/>
        <charset val="136"/>
      </rPr>
      <t>臺灣民俗信仰學會</t>
    </r>
  </si>
  <si>
    <r>
      <rPr>
        <sz val="10"/>
        <rFont val="新細明體"/>
        <family val="1"/>
        <charset val="136"/>
      </rPr>
      <t>漢宮艷后：衛子夫</t>
    </r>
  </si>
  <si>
    <r>
      <rPr>
        <sz val="10"/>
        <rFont val="新細明體"/>
        <family val="1"/>
        <charset val="136"/>
      </rPr>
      <t>張雲風</t>
    </r>
  </si>
  <si>
    <r>
      <rPr>
        <sz val="10"/>
        <rFont val="新細明體"/>
        <family val="1"/>
        <charset val="136"/>
      </rPr>
      <t>亞當‧史密斯沒說透的致富秘密：讓你在資本主義遊戲中脫貧致富的</t>
    </r>
    <r>
      <rPr>
        <sz val="10"/>
        <rFont val="Calibri"/>
        <family val="2"/>
      </rPr>
      <t>25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</si>
  <si>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智言館</t>
    </r>
  </si>
  <si>
    <r>
      <rPr>
        <sz val="10"/>
        <rFont val="新細明體"/>
        <family val="1"/>
        <charset val="136"/>
      </rPr>
      <t>瑞奇曼</t>
    </r>
  </si>
  <si>
    <r>
      <rPr>
        <sz val="10"/>
        <rFont val="新細明體"/>
        <family val="1"/>
        <charset val="136"/>
      </rPr>
      <t>黑心仲介不告訴你的買屋賣屋陷阱─沒看完這本書，千萬不要找仲介買屋賣屋</t>
    </r>
  </si>
  <si>
    <r>
      <rPr>
        <sz val="10"/>
        <rFont val="新細明體"/>
        <family val="1"/>
        <charset val="136"/>
      </rPr>
      <t>陳恭奕</t>
    </r>
  </si>
  <si>
    <r>
      <rPr>
        <sz val="10"/>
        <rFont val="新細明體"/>
        <family val="1"/>
        <charset val="136"/>
      </rPr>
      <t>中國文學</t>
    </r>
  </si>
  <si>
    <r>
      <rPr>
        <sz val="10"/>
        <rFont val="新細明體"/>
        <family val="1"/>
        <charset val="136"/>
      </rPr>
      <t>山水詩研究論稿</t>
    </r>
  </si>
  <si>
    <r>
      <rPr>
        <sz val="10"/>
        <rFont val="新細明體"/>
        <family val="1"/>
        <charset val="136"/>
      </rPr>
      <t>王建生</t>
    </r>
  </si>
  <si>
    <r>
      <rPr>
        <sz val="10"/>
        <rFont val="新細明體"/>
        <family val="1"/>
        <charset val="136"/>
      </rPr>
      <t>亞洲史地</t>
    </r>
  </si>
  <si>
    <r>
      <rPr>
        <sz val="10"/>
        <rFont val="新細明體"/>
        <family val="1"/>
        <charset val="136"/>
      </rPr>
      <t>日本文化教科書研究論文集</t>
    </r>
  </si>
  <si>
    <r>
      <rPr>
        <sz val="10"/>
        <rFont val="新細明體"/>
        <family val="1"/>
        <charset val="136"/>
      </rPr>
      <t>魏世萍</t>
    </r>
  </si>
  <si>
    <r>
      <rPr>
        <sz val="10"/>
        <rFont val="新細明體"/>
        <family val="1"/>
        <charset val="136"/>
      </rPr>
      <t>賣出訊號</t>
    </r>
  </si>
  <si>
    <r>
      <rPr>
        <sz val="10"/>
        <rFont val="新細明體"/>
        <family val="1"/>
        <charset val="136"/>
      </rPr>
      <t>輕輕鬆鬆出手成章</t>
    </r>
  </si>
  <si>
    <r>
      <rPr>
        <sz val="10"/>
        <rFont val="新細明體"/>
        <family val="1"/>
        <charset val="136"/>
      </rPr>
      <t>邱美雅</t>
    </r>
  </si>
  <si>
    <r>
      <rPr>
        <sz val="10"/>
        <rFont val="新細明體"/>
        <family val="1"/>
        <charset val="136"/>
      </rPr>
      <t>社會企業與公益創新：邁向公民社會</t>
    </r>
  </si>
  <si>
    <r>
      <rPr>
        <sz val="10"/>
        <rFont val="新細明體"/>
        <family val="1"/>
        <charset val="136"/>
      </rPr>
      <t>江明修</t>
    </r>
  </si>
  <si>
    <r>
      <rPr>
        <sz val="10"/>
        <rFont val="新細明體"/>
        <family val="1"/>
        <charset val="136"/>
      </rPr>
      <t>中國文學總集</t>
    </r>
  </si>
  <si>
    <r>
      <rPr>
        <sz val="10"/>
        <rFont val="新細明體"/>
        <family val="1"/>
        <charset val="136"/>
      </rPr>
      <t>詩經章法與寫作藝術</t>
    </r>
  </si>
  <si>
    <r>
      <rPr>
        <sz val="10"/>
        <rFont val="新細明體"/>
        <family val="1"/>
        <charset val="136"/>
      </rPr>
      <t>呂珍玉，林增文，賴曉臻，譚莊蘭，林芹竹，張惠婷</t>
    </r>
  </si>
  <si>
    <r>
      <rPr>
        <sz val="10"/>
        <rFont val="新細明體"/>
        <family val="1"/>
        <charset val="136"/>
      </rPr>
      <t>在巨流中擺渡：〈探求者〉的文學道路與創作困境</t>
    </r>
  </si>
  <si>
    <r>
      <rPr>
        <sz val="10"/>
        <rFont val="新細明體"/>
        <family val="1"/>
        <charset val="136"/>
      </rPr>
      <t>黃文倩</t>
    </r>
  </si>
  <si>
    <r>
      <rPr>
        <sz val="10"/>
        <rFont val="新細明體"/>
        <family val="1"/>
        <charset val="136"/>
      </rPr>
      <t>應用科學總論</t>
    </r>
  </si>
  <si>
    <r>
      <rPr>
        <sz val="10"/>
        <rFont val="新細明體"/>
        <family val="1"/>
        <charset val="136"/>
      </rPr>
      <t>美國綠色能源市場商機及拓銷策略調查報告</t>
    </r>
  </si>
  <si>
    <r>
      <rPr>
        <sz val="10"/>
        <rFont val="新細明體"/>
        <family val="1"/>
        <charset val="136"/>
      </rPr>
      <t>中華民國對外貿易發展協會</t>
    </r>
  </si>
  <si>
    <r>
      <rPr>
        <sz val="10"/>
        <rFont val="新細明體"/>
        <family val="1"/>
        <charset val="136"/>
      </rPr>
      <t>黃彥婷</t>
    </r>
  </si>
  <si>
    <r>
      <rPr>
        <sz val="10"/>
        <rFont val="新細明體"/>
        <family val="1"/>
        <charset val="136"/>
      </rPr>
      <t>著作權法論文集（上）：著作權的基礎磐石</t>
    </r>
  </si>
  <si>
    <r>
      <rPr>
        <sz val="10"/>
        <rFont val="新細明體"/>
        <family val="1"/>
        <charset val="136"/>
      </rPr>
      <t>美國國安會簡史</t>
    </r>
  </si>
  <si>
    <r>
      <rPr>
        <sz val="10"/>
        <rFont val="新細明體"/>
        <family val="1"/>
        <charset val="136"/>
      </rPr>
      <t>曹雄源</t>
    </r>
  </si>
  <si>
    <r>
      <t>Top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Sales</t>
    </r>
    <r>
      <rPr>
        <sz val="10"/>
        <rFont val="新細明體"/>
        <family val="1"/>
        <charset val="136"/>
      </rPr>
      <t>：成為頂尖業務絕對不可能錯過的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</si>
  <si>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讀品文化</t>
    </r>
  </si>
  <si>
    <r>
      <rPr>
        <sz val="10"/>
        <rFont val="新細明體"/>
        <family val="1"/>
        <charset val="136"/>
      </rPr>
      <t>林姮妃</t>
    </r>
  </si>
  <si>
    <r>
      <rPr>
        <sz val="10"/>
        <rFont val="新細明體"/>
        <family val="1"/>
        <charset val="136"/>
      </rPr>
      <t>文物考古</t>
    </r>
  </si>
  <si>
    <r>
      <rPr>
        <sz val="10"/>
        <rFont val="新細明體"/>
        <family val="1"/>
        <charset val="136"/>
      </rPr>
      <t>一生必讀的古墓寶藏之謎</t>
    </r>
  </si>
  <si>
    <r>
      <rPr>
        <sz val="10"/>
        <rFont val="新細明體"/>
        <family val="1"/>
        <charset val="136"/>
      </rPr>
      <t>柯爾夫</t>
    </r>
  </si>
  <si>
    <r>
      <rPr>
        <sz val="10"/>
        <rFont val="新細明體"/>
        <family val="1"/>
        <charset val="136"/>
      </rPr>
      <t>世界史地</t>
    </r>
  </si>
  <si>
    <r>
      <rPr>
        <sz val="10"/>
        <rFont val="新細明體"/>
        <family val="1"/>
        <charset val="136"/>
      </rPr>
      <t>一生必讀的神秘寶藏之謎</t>
    </r>
  </si>
  <si>
    <r>
      <rPr>
        <sz val="10"/>
        <rFont val="新細明體"/>
        <family val="1"/>
        <charset val="136"/>
      </rPr>
      <t>化學</t>
    </r>
  </si>
  <si>
    <r>
      <rPr>
        <sz val="10"/>
        <rFont val="新細明體"/>
        <family val="1"/>
        <charset val="136"/>
      </rPr>
      <t>生活中不可不知的物理化學常識</t>
    </r>
  </si>
  <si>
    <r>
      <rPr>
        <sz val="10"/>
        <rFont val="新細明體"/>
        <family val="1"/>
        <charset val="136"/>
      </rPr>
      <t>曹松青</t>
    </r>
  </si>
  <si>
    <r>
      <rPr>
        <sz val="10"/>
        <rFont val="新細明體"/>
        <family val="1"/>
        <charset val="136"/>
      </rPr>
      <t>活學活用厚黑學的智慧</t>
    </r>
  </si>
  <si>
    <r>
      <rPr>
        <sz val="10"/>
        <rFont val="新細明體"/>
        <family val="1"/>
        <charset val="136"/>
      </rPr>
      <t>李宗吾</t>
    </r>
  </si>
  <si>
    <r>
      <rPr>
        <sz val="10"/>
        <rFont val="新細明體"/>
        <family val="1"/>
        <charset val="136"/>
      </rPr>
      <t>目錄學；文獻學</t>
    </r>
  </si>
  <si>
    <r>
      <rPr>
        <sz val="10"/>
        <rFont val="新細明體"/>
        <family val="1"/>
        <charset val="136"/>
      </rPr>
      <t>臺灣優質期刊要目總覽</t>
    </r>
  </si>
  <si>
    <r>
      <rPr>
        <sz val="10"/>
        <rFont val="新細明體"/>
        <family val="1"/>
        <charset val="136"/>
      </rPr>
      <t>華藝數位</t>
    </r>
  </si>
  <si>
    <r>
      <rPr>
        <sz val="10"/>
        <rFont val="新細明體"/>
        <family val="1"/>
        <charset val="136"/>
      </rPr>
      <t>美學</t>
    </r>
  </si>
  <si>
    <r>
      <rPr>
        <sz val="10"/>
        <rFont val="新細明體"/>
        <family val="1"/>
        <charset val="136"/>
      </rPr>
      <t>輕鬆擁有幽默口才</t>
    </r>
  </si>
  <si>
    <r>
      <rPr>
        <sz val="10"/>
        <rFont val="新細明體"/>
        <family val="1"/>
        <charset val="136"/>
      </rPr>
      <t>憲業企管顧問有限公司</t>
    </r>
  </si>
  <si>
    <r>
      <rPr>
        <sz val="10"/>
        <rFont val="新細明體"/>
        <family val="1"/>
        <charset val="136"/>
      </rPr>
      <t>李俊鵬</t>
    </r>
  </si>
  <si>
    <r>
      <rPr>
        <sz val="10"/>
        <rFont val="新細明體"/>
        <family val="1"/>
        <charset val="136"/>
      </rPr>
      <t>面試主考官工作實務</t>
    </r>
  </si>
  <si>
    <r>
      <rPr>
        <sz val="10"/>
        <rFont val="新細明體"/>
        <family val="1"/>
        <charset val="136"/>
      </rPr>
      <t>王宗銘</t>
    </r>
  </si>
  <si>
    <r>
      <rPr>
        <sz val="10"/>
        <rFont val="新細明體"/>
        <family val="1"/>
        <charset val="136"/>
      </rPr>
      <t>主管如何激勵部屬</t>
    </r>
  </si>
  <si>
    <r>
      <rPr>
        <sz val="10"/>
        <rFont val="新細明體"/>
        <family val="1"/>
        <charset val="136"/>
      </rPr>
      <t>伍文泰</t>
    </r>
  </si>
  <si>
    <r>
      <rPr>
        <sz val="10"/>
        <rFont val="新細明體"/>
        <family val="1"/>
        <charset val="136"/>
      </rPr>
      <t>總經理重點工作</t>
    </r>
  </si>
  <si>
    <r>
      <rPr>
        <sz val="10"/>
        <rFont val="新細明體"/>
        <family val="1"/>
        <charset val="136"/>
      </rPr>
      <t>李平貴，黃憲仁</t>
    </r>
  </si>
  <si>
    <r>
      <rPr>
        <sz val="10"/>
        <rFont val="新細明體"/>
        <family val="1"/>
        <charset val="136"/>
      </rPr>
      <t>如何提高市場佔有率</t>
    </r>
  </si>
  <si>
    <r>
      <rPr>
        <sz val="10"/>
        <rFont val="新細明體"/>
        <family val="1"/>
        <charset val="136"/>
      </rPr>
      <t>吳宇航</t>
    </r>
  </si>
  <si>
    <r>
      <rPr>
        <sz val="10"/>
        <rFont val="新細明體"/>
        <family val="1"/>
        <charset val="136"/>
      </rPr>
      <t>時間管理手冊</t>
    </r>
  </si>
  <si>
    <r>
      <rPr>
        <sz val="10"/>
        <rFont val="新細明體"/>
        <family val="1"/>
        <charset val="136"/>
      </rPr>
      <t>劉翔飛</t>
    </r>
  </si>
  <si>
    <r>
      <rPr>
        <sz val="10"/>
        <rFont val="新細明體"/>
        <family val="1"/>
        <charset val="136"/>
      </rPr>
      <t>財務部流程規範化管理</t>
    </r>
  </si>
  <si>
    <r>
      <rPr>
        <sz val="10"/>
        <rFont val="新細明體"/>
        <family val="1"/>
        <charset val="136"/>
      </rPr>
      <t>郭東萊</t>
    </r>
  </si>
  <si>
    <r>
      <rPr>
        <sz val="10"/>
        <rFont val="新細明體"/>
        <family val="1"/>
        <charset val="136"/>
      </rPr>
      <t>機器人介面與控制設計實務</t>
    </r>
  </si>
  <si>
    <r>
      <rPr>
        <sz val="10"/>
        <rFont val="新細明體"/>
        <family val="1"/>
        <charset val="136"/>
      </rPr>
      <t>林熊徵</t>
    </r>
  </si>
  <si>
    <r>
      <rPr>
        <sz val="10"/>
        <rFont val="新細明體"/>
        <family val="1"/>
        <charset val="136"/>
      </rPr>
      <t>輕鬆搞定</t>
    </r>
    <r>
      <rPr>
        <sz val="10"/>
        <rFont val="Calibri"/>
        <family val="2"/>
      </rPr>
      <t>Google</t>
    </r>
    <r>
      <rPr>
        <sz val="10"/>
        <rFont val="新細明體"/>
        <family val="1"/>
        <charset val="136"/>
      </rPr>
      <t>雲端技術：</t>
    </r>
    <r>
      <rPr>
        <sz val="10"/>
        <rFont val="Calibri"/>
        <family val="2"/>
      </rPr>
      <t>Maps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Android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App Engine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Cloud SQL</t>
    </r>
    <r>
      <rPr>
        <sz val="10"/>
        <rFont val="新細明體"/>
        <family val="1"/>
        <charset val="136"/>
      </rPr>
      <t>與電子商務</t>
    </r>
    <r>
      <rPr>
        <sz val="10"/>
        <rFont val="Calibri"/>
        <family val="2"/>
      </rPr>
      <t>API</t>
    </r>
    <r>
      <rPr>
        <sz val="10"/>
        <rFont val="新細明體"/>
        <family val="1"/>
        <charset val="136"/>
      </rPr>
      <t>實例解析</t>
    </r>
  </si>
  <si>
    <r>
      <rPr>
        <sz val="10"/>
        <rFont val="新細明體"/>
        <family val="1"/>
        <charset val="136"/>
      </rPr>
      <t>戲曲品味第一三六期</t>
    </r>
  </si>
  <si>
    <r>
      <rPr>
        <sz val="10"/>
        <rFont val="新細明體"/>
        <family val="1"/>
        <charset val="136"/>
      </rPr>
      <t>懿津出版企劃公司</t>
    </r>
  </si>
  <si>
    <r>
      <rPr>
        <sz val="10"/>
        <rFont val="新細明體"/>
        <family val="1"/>
        <charset val="136"/>
      </rPr>
      <t>廖妙薇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總編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</si>
  <si>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傳銷分享會運作範例</t>
    </r>
  </si>
  <si>
    <r>
      <rPr>
        <sz val="10"/>
        <rFont val="新細明體"/>
        <family val="1"/>
        <charset val="136"/>
      </rPr>
      <t>李傳君，唐建國</t>
    </r>
  </si>
  <si>
    <r>
      <rPr>
        <sz val="10"/>
        <rFont val="新細明體"/>
        <family val="1"/>
        <charset val="136"/>
      </rPr>
      <t>賣場如何經營會員制俱樂部</t>
    </r>
  </si>
  <si>
    <r>
      <rPr>
        <sz val="10"/>
        <rFont val="新細明體"/>
        <family val="1"/>
        <charset val="136"/>
      </rPr>
      <t>洪海洋</t>
    </r>
  </si>
  <si>
    <r>
      <rPr>
        <sz val="10"/>
        <rFont val="新細明體"/>
        <family val="1"/>
        <charset val="136"/>
      </rPr>
      <t>身體檢查與評估</t>
    </r>
  </si>
  <si>
    <r>
      <rPr>
        <sz val="10"/>
        <rFont val="新細明體"/>
        <family val="1"/>
        <charset val="136"/>
      </rPr>
      <t>于博芮，歐陽鍾美，黃貞觀，江令君，陳玉雲，李和惠等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</si>
  <si>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重症護理學</t>
    </r>
  </si>
  <si>
    <r>
      <rPr>
        <sz val="10"/>
        <rFont val="新細明體"/>
        <family val="1"/>
        <charset val="136"/>
      </rPr>
      <t>吳淑鈴等</t>
    </r>
  </si>
  <si>
    <r>
      <rPr>
        <sz val="10"/>
        <rFont val="新細明體"/>
        <family val="1"/>
        <charset val="136"/>
      </rPr>
      <t>醫護英文</t>
    </r>
  </si>
  <si>
    <r>
      <rPr>
        <sz val="10"/>
        <rFont val="新細明體"/>
        <family val="1"/>
        <charset val="136"/>
      </rPr>
      <t>楊金蘭等</t>
    </r>
  </si>
  <si>
    <r>
      <rPr>
        <sz val="10"/>
        <rFont val="新細明體"/>
        <family val="1"/>
        <charset val="136"/>
      </rPr>
      <t>人類學</t>
    </r>
  </si>
  <si>
    <r>
      <rPr>
        <sz val="10"/>
        <rFont val="新細明體"/>
        <family val="1"/>
        <charset val="136"/>
      </rPr>
      <t>新編生理學</t>
    </r>
  </si>
  <si>
    <r>
      <rPr>
        <sz val="10"/>
        <rFont val="新細明體"/>
        <family val="1"/>
        <charset val="136"/>
      </rPr>
      <t>麥麗敏等</t>
    </r>
  </si>
  <si>
    <r>
      <rPr>
        <sz val="10"/>
        <rFont val="新細明體"/>
        <family val="1"/>
        <charset val="136"/>
      </rPr>
      <t>病理學</t>
    </r>
  </si>
  <si>
    <r>
      <rPr>
        <sz val="10"/>
        <rFont val="新細明體"/>
        <family val="1"/>
        <charset val="136"/>
      </rPr>
      <t>吳毅穎等</t>
    </r>
  </si>
  <si>
    <r>
      <rPr>
        <sz val="10"/>
        <rFont val="新細明體"/>
        <family val="1"/>
        <charset val="136"/>
      </rPr>
      <t>基本護理學〈上冊〉</t>
    </r>
  </si>
  <si>
    <r>
      <rPr>
        <sz val="10"/>
        <rFont val="新細明體"/>
        <family val="1"/>
        <charset val="136"/>
      </rPr>
      <t>王月琴等</t>
    </r>
  </si>
  <si>
    <r>
      <rPr>
        <sz val="10"/>
        <rFont val="新細明體"/>
        <family val="1"/>
        <charset val="136"/>
      </rPr>
      <t>基本護理學〈下冊〉</t>
    </r>
  </si>
  <si>
    <r>
      <rPr>
        <sz val="10"/>
        <rFont val="新細明體"/>
        <family val="1"/>
        <charset val="136"/>
      </rPr>
      <t>新編內外科護理學〈上冊〉</t>
    </r>
  </si>
  <si>
    <r>
      <rPr>
        <sz val="10"/>
        <rFont val="新細明體"/>
        <family val="1"/>
        <charset val="136"/>
      </rPr>
      <t>劉雲娥等</t>
    </r>
  </si>
  <si>
    <r>
      <rPr>
        <sz val="10"/>
        <rFont val="新細明體"/>
        <family val="1"/>
        <charset val="136"/>
      </rPr>
      <t>最新內外科護理技術</t>
    </r>
  </si>
  <si>
    <r>
      <rPr>
        <sz val="10"/>
        <rFont val="新細明體"/>
        <family val="1"/>
        <charset val="136"/>
      </rPr>
      <t>范淑芳等主編</t>
    </r>
  </si>
  <si>
    <r>
      <rPr>
        <sz val="10"/>
        <rFont val="新細明體"/>
        <family val="1"/>
        <charset val="136"/>
      </rPr>
      <t>老人護理學</t>
    </r>
  </si>
  <si>
    <r>
      <rPr>
        <sz val="10"/>
        <rFont val="新細明體"/>
        <family val="1"/>
        <charset val="136"/>
      </rPr>
      <t>高淑芬，劉紋妙，吳淑貞，王靜技，宋惠娟，楊怡君等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</si>
  <si>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最新實用內外科護理學〈上冊〉</t>
    </r>
  </si>
  <si>
    <r>
      <rPr>
        <sz val="10"/>
        <rFont val="新細明體"/>
        <family val="1"/>
        <charset val="136"/>
      </rPr>
      <t>陳敏麗等</t>
    </r>
  </si>
  <si>
    <r>
      <rPr>
        <sz val="10"/>
        <rFont val="新細明體"/>
        <family val="1"/>
        <charset val="136"/>
      </rPr>
      <t>最新實用內外科護理學〈下冊〉</t>
    </r>
  </si>
  <si>
    <r>
      <rPr>
        <sz val="10"/>
        <rFont val="新細明體"/>
        <family val="1"/>
        <charset val="136"/>
      </rPr>
      <t>兒科護理學</t>
    </r>
  </si>
  <si>
    <r>
      <rPr>
        <sz val="10"/>
        <rFont val="新細明體"/>
        <family val="1"/>
        <charset val="136"/>
      </rPr>
      <t>蔣立琦等</t>
    </r>
  </si>
  <si>
    <r>
      <rPr>
        <sz val="10"/>
        <rFont val="新細明體"/>
        <family val="1"/>
        <charset val="136"/>
      </rPr>
      <t>身體檢查與評估技術手冊</t>
    </r>
  </si>
  <si>
    <r>
      <rPr>
        <sz val="10"/>
        <rFont val="新細明體"/>
        <family val="1"/>
        <charset val="136"/>
      </rPr>
      <t>李書芬，李靜雯，劉清華</t>
    </r>
  </si>
  <si>
    <r>
      <rPr>
        <sz val="10"/>
        <rFont val="新細明體"/>
        <family val="1"/>
        <charset val="136"/>
      </rPr>
      <t>選擇權不盯盤：賺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賠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交易八堂課</t>
    </r>
  </si>
  <si>
    <r>
      <rPr>
        <sz val="10"/>
        <rFont val="新細明體"/>
        <family val="1"/>
        <charset val="136"/>
      </rPr>
      <t>聚財資訊股份有限公司</t>
    </r>
  </si>
  <si>
    <r>
      <rPr>
        <sz val="10"/>
        <rFont val="新細明體"/>
        <family val="1"/>
        <charset val="136"/>
      </rPr>
      <t>劉建忠</t>
    </r>
  </si>
  <si>
    <r>
      <rPr>
        <sz val="10"/>
        <rFont val="新細明體"/>
        <family val="1"/>
        <charset val="136"/>
      </rPr>
      <t>趨勢密碼：破解</t>
    </r>
    <r>
      <rPr>
        <sz val="10"/>
        <rFont val="Calibri"/>
        <family val="2"/>
      </rPr>
      <t>K</t>
    </r>
    <r>
      <rPr>
        <sz val="10"/>
        <rFont val="新細明體"/>
        <family val="1"/>
        <charset val="136"/>
      </rPr>
      <t>線結構黑箱之謎</t>
    </r>
  </si>
  <si>
    <r>
      <rPr>
        <sz val="10"/>
        <rFont val="新細明體"/>
        <family val="1"/>
        <charset val="136"/>
      </rPr>
      <t>黃肇基</t>
    </r>
  </si>
  <si>
    <r>
      <rPr>
        <sz val="10"/>
        <rFont val="新細明體"/>
        <family val="1"/>
        <charset val="136"/>
      </rPr>
      <t>尊榮實戰操作技巧</t>
    </r>
  </si>
  <si>
    <r>
      <rPr>
        <sz val="10"/>
        <rFont val="新細明體"/>
        <family val="1"/>
        <charset val="136"/>
      </rPr>
      <t>天魁</t>
    </r>
  </si>
  <si>
    <r>
      <rPr>
        <sz val="10"/>
        <rFont val="新細明體"/>
        <family val="1"/>
        <charset val="136"/>
      </rPr>
      <t>高勝算選擇權策略</t>
    </r>
    <r>
      <rPr>
        <sz val="10"/>
        <rFont val="Calibri"/>
        <family val="2"/>
      </rPr>
      <t>21</t>
    </r>
    <r>
      <rPr>
        <sz val="10"/>
        <rFont val="新細明體"/>
        <family val="1"/>
        <charset val="136"/>
      </rPr>
      <t>講</t>
    </r>
  </si>
  <si>
    <r>
      <rPr>
        <sz val="10"/>
        <rFont val="新細明體"/>
        <family val="1"/>
        <charset val="136"/>
      </rPr>
      <t>洛神賦</t>
    </r>
  </si>
  <si>
    <r>
      <rPr>
        <sz val="10"/>
        <rFont val="新細明體"/>
        <family val="1"/>
        <charset val="136"/>
      </rPr>
      <t>金融交易的天堂與地獄：臺灣</t>
    </r>
    <r>
      <rPr>
        <sz val="10"/>
        <rFont val="Calibri"/>
        <family val="2"/>
      </rPr>
      <t>20</t>
    </r>
    <r>
      <rPr>
        <sz val="10"/>
        <rFont val="新細明體"/>
        <family val="1"/>
        <charset val="136"/>
      </rPr>
      <t>個驚天動地期貨交易實例</t>
    </r>
  </si>
  <si>
    <r>
      <rPr>
        <sz val="10"/>
        <rFont val="新細明體"/>
        <family val="1"/>
        <charset val="136"/>
      </rPr>
      <t>黃律聖</t>
    </r>
  </si>
  <si>
    <r>
      <rPr>
        <sz val="10"/>
        <rFont val="新細明體"/>
        <family val="1"/>
        <charset val="136"/>
      </rPr>
      <t>型態生命力：股價漲跌最大的秘密</t>
    </r>
  </si>
  <si>
    <r>
      <rPr>
        <sz val="10"/>
        <rFont val="新細明體"/>
        <family val="1"/>
        <charset val="136"/>
      </rPr>
      <t>賴宣名</t>
    </r>
  </si>
  <si>
    <r>
      <rPr>
        <sz val="10"/>
        <rFont val="新細明體"/>
        <family val="1"/>
        <charset val="136"/>
      </rPr>
      <t>台股潛規則四季爆：揭穿表裡不一股市自得其樂</t>
    </r>
  </si>
  <si>
    <r>
      <rPr>
        <sz val="10"/>
        <rFont val="新細明體"/>
        <family val="1"/>
        <charset val="136"/>
      </rPr>
      <t>王仲麟，蔡尹詠</t>
    </r>
  </si>
  <si>
    <r>
      <rPr>
        <sz val="10"/>
        <rFont val="新細明體"/>
        <family val="1"/>
        <charset val="136"/>
      </rPr>
      <t>中國大陸內銷通路指南調查報告〈批發市場篇〉</t>
    </r>
  </si>
  <si>
    <r>
      <rPr>
        <sz val="10"/>
        <rFont val="新細明體"/>
        <family val="1"/>
        <charset val="136"/>
      </rPr>
      <t>林淑惠</t>
    </r>
  </si>
  <si>
    <r>
      <rPr>
        <sz val="10"/>
        <rFont val="新細明體"/>
        <family val="1"/>
        <charset val="136"/>
      </rPr>
      <t>中國大陸內銷通路指南調查報告〈連鎖加盟篇〉</t>
    </r>
  </si>
  <si>
    <r>
      <rPr>
        <sz val="10"/>
        <rFont val="新細明體"/>
        <family val="1"/>
        <charset val="136"/>
      </rPr>
      <t>林瑋琦</t>
    </r>
  </si>
  <si>
    <r>
      <rPr>
        <sz val="10"/>
        <rFont val="新細明體"/>
        <family val="1"/>
        <charset val="136"/>
      </rPr>
      <t>中國大陸內銷通路指南調查報告〈超市賣場篇〉</t>
    </r>
  </si>
  <si>
    <r>
      <rPr>
        <sz val="10"/>
        <rFont val="新細明體"/>
        <family val="1"/>
        <charset val="136"/>
      </rPr>
      <t>李家銘</t>
    </r>
  </si>
  <si>
    <r>
      <rPr>
        <sz val="10"/>
        <rFont val="新細明體"/>
        <family val="1"/>
        <charset val="136"/>
      </rPr>
      <t>印度產業商機及拓銷策略調查報告</t>
    </r>
  </si>
  <si>
    <r>
      <rPr>
        <sz val="10"/>
        <rFont val="新細明體"/>
        <family val="1"/>
        <charset val="136"/>
      </rPr>
      <t>蕭正宗</t>
    </r>
  </si>
  <si>
    <r>
      <rPr>
        <sz val="10"/>
        <rFont val="新細明體"/>
        <family val="1"/>
        <charset val="136"/>
      </rPr>
      <t>海外市場拓展成功故事</t>
    </r>
  </si>
  <si>
    <r>
      <rPr>
        <sz val="10"/>
        <rFont val="新細明體"/>
        <family val="1"/>
        <charset val="136"/>
      </rPr>
      <t>周伶繁，施懿倫，徐肇駿，陳昭錦，馮翹楚，黃嬌美，楊璧慧，蔡幸儒，顏汎如</t>
    </r>
  </si>
  <si>
    <r>
      <rPr>
        <sz val="10"/>
        <rFont val="新細明體"/>
        <family val="1"/>
        <charset val="136"/>
      </rPr>
      <t>透視與規避：貿易風險案例解析</t>
    </r>
  </si>
  <si>
    <r>
      <rPr>
        <sz val="10"/>
        <rFont val="新細明體"/>
        <family val="1"/>
        <charset val="136"/>
      </rPr>
      <t>吳立民</t>
    </r>
  </si>
  <si>
    <r>
      <rPr>
        <sz val="10"/>
        <rFont val="新細明體"/>
        <family val="1"/>
        <charset val="136"/>
      </rPr>
      <t>越南‧柬埔寨‧緬甸市場商機及拓銷策略調查報告</t>
    </r>
  </si>
  <si>
    <r>
      <rPr>
        <sz val="10"/>
        <rFont val="新細明體"/>
        <family val="1"/>
        <charset val="136"/>
      </rPr>
      <t>藍科銘</t>
    </r>
  </si>
  <si>
    <r>
      <rPr>
        <sz val="10"/>
        <rFont val="新細明體"/>
        <family val="1"/>
        <charset val="136"/>
      </rPr>
      <t>巴西世足奧運商機及拓銷策略調查報告</t>
    </r>
  </si>
  <si>
    <r>
      <rPr>
        <sz val="10"/>
        <rFont val="新細明體"/>
        <family val="1"/>
        <charset val="136"/>
      </rPr>
      <t>吳志豪</t>
    </r>
  </si>
  <si>
    <r>
      <rPr>
        <sz val="10"/>
        <rFont val="新細明體"/>
        <family val="1"/>
        <charset val="136"/>
      </rPr>
      <t>沙烏地阿拉伯‧科威特市場商機及拓銷策略調查報告</t>
    </r>
  </si>
  <si>
    <r>
      <rPr>
        <sz val="10"/>
        <rFont val="新細明體"/>
        <family val="1"/>
        <charset val="136"/>
      </rPr>
      <t>張優良</t>
    </r>
  </si>
  <si>
    <r>
      <rPr>
        <sz val="10"/>
        <rFont val="新細明體"/>
        <family val="1"/>
        <charset val="136"/>
      </rPr>
      <t>智利‧哥倫比亞‧阿根廷市場商機及拓銷策略調查報告</t>
    </r>
  </si>
  <si>
    <r>
      <rPr>
        <sz val="10"/>
        <rFont val="新細明體"/>
        <family val="1"/>
        <charset val="136"/>
      </rPr>
      <t>張為詩</t>
    </r>
  </si>
  <si>
    <r>
      <rPr>
        <sz val="10"/>
        <rFont val="新細明體"/>
        <family val="1"/>
        <charset val="136"/>
      </rPr>
      <t>中國大陸上海潛力產業調查報告</t>
    </r>
  </si>
  <si>
    <r>
      <rPr>
        <sz val="10"/>
        <rFont val="新細明體"/>
        <family val="1"/>
        <charset val="136"/>
      </rPr>
      <t>柯至嫻</t>
    </r>
  </si>
  <si>
    <r>
      <rPr>
        <sz val="10"/>
        <rFont val="新細明體"/>
        <family val="1"/>
        <charset val="136"/>
      </rPr>
      <t>中國大陸北京潛力產業調查報告</t>
    </r>
  </si>
  <si>
    <r>
      <rPr>
        <sz val="10"/>
        <rFont val="新細明體"/>
        <family val="1"/>
        <charset val="136"/>
      </rPr>
      <t>當代國際新能源政策與法制發展</t>
    </r>
  </si>
  <si>
    <r>
      <rPr>
        <sz val="10"/>
        <rFont val="新細明體"/>
        <family val="1"/>
        <charset val="136"/>
      </rPr>
      <t>蔡岳勳</t>
    </r>
  </si>
  <si>
    <r>
      <rPr>
        <sz val="10"/>
        <rFont val="新細明體"/>
        <family val="1"/>
        <charset val="136"/>
      </rPr>
      <t>潮汐靜止之處─殷宋瑋散文集</t>
    </r>
  </si>
  <si>
    <r>
      <rPr>
        <sz val="10"/>
        <rFont val="新細明體"/>
        <family val="1"/>
        <charset val="136"/>
      </rPr>
      <t>殷宋瑋</t>
    </r>
  </si>
  <si>
    <r>
      <rPr>
        <sz val="10"/>
        <rFont val="新細明體"/>
        <family val="1"/>
        <charset val="136"/>
      </rPr>
      <t>中國之路：</t>
    </r>
    <r>
      <rPr>
        <sz val="10"/>
        <rFont val="Calibri"/>
        <family val="2"/>
      </rPr>
      <t>1842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2049</t>
    </r>
    <r>
      <rPr>
        <sz val="10"/>
        <rFont val="新細明體"/>
        <family val="1"/>
        <charset val="136"/>
      </rPr>
      <t>歷史並沒有終結</t>
    </r>
  </si>
  <si>
    <r>
      <rPr>
        <sz val="10"/>
        <rFont val="新細明體"/>
        <family val="1"/>
        <charset val="136"/>
      </rPr>
      <t>葉國華</t>
    </r>
  </si>
  <si>
    <r>
      <rPr>
        <sz val="10"/>
        <rFont val="新細明體"/>
        <family val="1"/>
        <charset val="136"/>
      </rPr>
      <t>逍遙遊：</t>
    </r>
    <r>
      <rPr>
        <sz val="10"/>
        <rFont val="Calibri"/>
        <family val="2"/>
      </rPr>
      <t>1945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1965</t>
    </r>
    <r>
      <rPr>
        <sz val="10"/>
        <rFont val="新細明體"/>
        <family val="1"/>
        <charset val="136"/>
      </rPr>
      <t>新加坡的中學生活與課餘活動</t>
    </r>
  </si>
  <si>
    <r>
      <rPr>
        <sz val="10"/>
        <rFont val="新細明體"/>
        <family val="1"/>
        <charset val="136"/>
      </rPr>
      <t>李慧玲，曾昭程，丁劭洔</t>
    </r>
  </si>
  <si>
    <r>
      <rPr>
        <sz val="10"/>
        <rFont val="新細明體"/>
        <family val="1"/>
        <charset val="136"/>
      </rPr>
      <t>鄒至莊：論中國經濟</t>
    </r>
  </si>
  <si>
    <r>
      <rPr>
        <sz val="10"/>
        <rFont val="新細明體"/>
        <family val="1"/>
        <charset val="136"/>
      </rPr>
      <t>鄒至莊</t>
    </r>
  </si>
  <si>
    <r>
      <rPr>
        <sz val="10"/>
        <rFont val="新細明體"/>
        <family val="1"/>
        <charset val="136"/>
      </rPr>
      <t>中國模式及其未來</t>
    </r>
  </si>
  <si>
    <r>
      <rPr>
        <sz val="10"/>
        <rFont val="新細明體"/>
        <family val="1"/>
        <charset val="136"/>
      </rPr>
      <t>鄭永年</t>
    </r>
  </si>
  <si>
    <r>
      <rPr>
        <sz val="10"/>
        <rFont val="新細明體"/>
        <family val="1"/>
        <charset val="136"/>
      </rPr>
      <t>大老闆與小排檔</t>
    </r>
  </si>
  <si>
    <r>
      <rPr>
        <sz val="10"/>
        <rFont val="新細明體"/>
        <family val="1"/>
        <charset val="136"/>
      </rPr>
      <t>陈笃汉</t>
    </r>
  </si>
  <si>
    <r>
      <rPr>
        <sz val="10"/>
        <rFont val="新細明體"/>
        <family val="1"/>
        <charset val="136"/>
      </rPr>
      <t>國學總論</t>
    </r>
  </si>
  <si>
    <r>
      <rPr>
        <sz val="10"/>
        <rFont val="新細明體"/>
        <family val="1"/>
        <charset val="136"/>
      </rPr>
      <t>漢學名家論集─吳德耀文化講座演講錄</t>
    </r>
  </si>
  <si>
    <r>
      <rPr>
        <sz val="10"/>
        <rFont val="新細明體"/>
        <family val="1"/>
        <charset val="136"/>
      </rPr>
      <t>黃賢強</t>
    </r>
  </si>
  <si>
    <r>
      <rPr>
        <sz val="10"/>
        <rFont val="新細明體"/>
        <family val="1"/>
        <charset val="136"/>
      </rPr>
      <t>中國文學別集</t>
    </r>
  </si>
  <si>
    <r>
      <rPr>
        <sz val="10"/>
        <rFont val="新細明體"/>
        <family val="1"/>
        <charset val="136"/>
      </rPr>
      <t>莊永康專欄文集‧把握當下</t>
    </r>
  </si>
  <si>
    <r>
      <rPr>
        <sz val="10"/>
        <rFont val="新細明體"/>
        <family val="1"/>
        <charset val="136"/>
      </rPr>
      <t>莊永康</t>
    </r>
  </si>
  <si>
    <r>
      <rPr>
        <sz val="10"/>
        <rFont val="新細明體"/>
        <family val="1"/>
        <charset val="136"/>
      </rPr>
      <t>越南：我在現場</t>
    </r>
  </si>
  <si>
    <r>
      <rPr>
        <sz val="10"/>
        <rFont val="新細明體"/>
        <family val="1"/>
        <charset val="136"/>
      </rPr>
      <t>陳加昌</t>
    </r>
  </si>
  <si>
    <r>
      <rPr>
        <sz val="10"/>
        <rFont val="新細明體"/>
        <family val="1"/>
        <charset val="136"/>
      </rPr>
      <t>人生記憶：一個華文教學者的回憶</t>
    </r>
  </si>
  <si>
    <r>
      <rPr>
        <sz val="10"/>
        <rFont val="新細明體"/>
        <family val="1"/>
        <charset val="136"/>
      </rPr>
      <t>周清海</t>
    </r>
  </si>
  <si>
    <r>
      <rPr>
        <sz val="10"/>
        <rFont val="新細明體"/>
        <family val="1"/>
        <charset val="136"/>
      </rPr>
      <t>禮俗</t>
    </r>
  </si>
  <si>
    <r>
      <rPr>
        <sz val="10"/>
        <rFont val="新細明體"/>
        <family val="1"/>
        <charset val="136"/>
      </rPr>
      <t>走進客家社會─田野考察‧文化研究</t>
    </r>
  </si>
  <si>
    <r>
      <rPr>
        <sz val="10"/>
        <rFont val="新細明體"/>
        <family val="1"/>
        <charset val="136"/>
      </rPr>
      <t>族群‧歷史與文化：東南亞和東亞跨域研究〈上冊〉</t>
    </r>
  </si>
  <si>
    <r>
      <rPr>
        <sz val="10"/>
        <rFont val="新細明體"/>
        <family val="1"/>
        <charset val="136"/>
      </rPr>
      <t>族群‧歷史與文化：東南亞和東亞跨域研究〈下冊〉</t>
    </r>
  </si>
  <si>
    <r>
      <rPr>
        <sz val="10"/>
        <rFont val="新細明體"/>
        <family val="1"/>
        <charset val="136"/>
      </rPr>
      <t>劇場藝術的多元發展與設計─從劇場形式解析舞台設計</t>
    </r>
  </si>
  <si>
    <r>
      <rPr>
        <sz val="10"/>
        <rFont val="新細明體"/>
        <family val="1"/>
        <charset val="136"/>
      </rPr>
      <t>林尚義</t>
    </r>
  </si>
  <si>
    <r>
      <rPr>
        <sz val="10"/>
        <rFont val="新細明體"/>
        <family val="1"/>
        <charset val="136"/>
      </rPr>
      <t>從木桶到垃圾桶─利用管理大師的智慧打造金質團隊</t>
    </r>
  </si>
  <si>
    <r>
      <rPr>
        <sz val="10"/>
        <rFont val="新細明體"/>
        <family val="1"/>
        <charset val="136"/>
      </rPr>
      <t>金塊文化（陳紀元）</t>
    </r>
  </si>
  <si>
    <r>
      <rPr>
        <sz val="10"/>
        <rFont val="新細明體"/>
        <family val="1"/>
        <charset val="136"/>
      </rPr>
      <t>陳紀元</t>
    </r>
  </si>
  <si>
    <r>
      <rPr>
        <sz val="10"/>
        <rFont val="新細明體"/>
        <family val="1"/>
        <charset val="136"/>
      </rPr>
      <t>中國哲學</t>
    </r>
  </si>
  <si>
    <r>
      <rPr>
        <sz val="10"/>
        <rFont val="新細明體"/>
        <family val="1"/>
        <charset val="136"/>
      </rPr>
      <t>宋元明清四書學編年</t>
    </r>
  </si>
  <si>
    <r>
      <rPr>
        <sz val="10"/>
        <rFont val="新細明體"/>
        <family val="1"/>
        <charset val="136"/>
      </rPr>
      <t>周春健</t>
    </r>
  </si>
  <si>
    <r>
      <rPr>
        <sz val="10"/>
        <rFont val="新細明體"/>
        <family val="1"/>
        <charset val="136"/>
      </rPr>
      <t>群經</t>
    </r>
  </si>
  <si>
    <r>
      <rPr>
        <sz val="10"/>
        <rFont val="新細明體"/>
        <family val="1"/>
        <charset val="136"/>
      </rPr>
      <t>經史散論：從現代到古典</t>
    </r>
  </si>
  <si>
    <r>
      <rPr>
        <sz val="10"/>
        <rFont val="新細明體"/>
        <family val="1"/>
        <charset val="136"/>
      </rPr>
      <t>中國斷代史</t>
    </r>
  </si>
  <si>
    <r>
      <rPr>
        <sz val="10"/>
        <rFont val="新細明體"/>
        <family val="1"/>
        <charset val="136"/>
      </rPr>
      <t>尚書周書牧誓洪範金縢呂刑篇義證</t>
    </r>
  </si>
  <si>
    <r>
      <rPr>
        <sz val="10"/>
        <rFont val="新細明體"/>
        <family val="1"/>
        <charset val="136"/>
      </rPr>
      <t>程元敏</t>
    </r>
  </si>
  <si>
    <r>
      <rPr>
        <sz val="10"/>
        <rFont val="新細明體"/>
        <family val="1"/>
        <charset val="136"/>
      </rPr>
      <t>北宋黨爭與文禍‧學禁之關係研究</t>
    </r>
  </si>
  <si>
    <r>
      <rPr>
        <sz val="10"/>
        <rFont val="新細明體"/>
        <family val="1"/>
        <charset val="136"/>
      </rPr>
      <t>涂美雲</t>
    </r>
  </si>
  <si>
    <r>
      <rPr>
        <sz val="10"/>
        <rFont val="新細明體"/>
        <family val="1"/>
        <charset val="136"/>
      </rPr>
      <t>孟子詮釋思想研究</t>
    </r>
  </si>
  <si>
    <r>
      <rPr>
        <sz val="10"/>
        <rFont val="新細明體"/>
        <family val="1"/>
        <charset val="136"/>
      </rPr>
      <t>李凱</t>
    </r>
  </si>
  <si>
    <r>
      <rPr>
        <sz val="10"/>
        <rFont val="新細明體"/>
        <family val="1"/>
        <charset val="136"/>
      </rPr>
      <t>古典與現代</t>
    </r>
  </si>
  <si>
    <r>
      <rPr>
        <sz val="10"/>
        <rFont val="新細明體"/>
        <family val="1"/>
        <charset val="136"/>
      </rPr>
      <t>余崇生</t>
    </r>
  </si>
  <si>
    <r>
      <rPr>
        <sz val="10"/>
        <rFont val="新細明體"/>
        <family val="1"/>
        <charset val="136"/>
      </rPr>
      <t>〈紅樓夢〉子弟書賞讀</t>
    </r>
  </si>
  <si>
    <r>
      <rPr>
        <sz val="10"/>
        <rFont val="新細明體"/>
        <family val="1"/>
        <charset val="136"/>
      </rPr>
      <t>林均咖</t>
    </r>
  </si>
  <si>
    <r>
      <rPr>
        <sz val="10"/>
        <rFont val="新細明體"/>
        <family val="1"/>
        <charset val="136"/>
      </rPr>
      <t>〈紅樓夢〉子弟書研究</t>
    </r>
  </si>
  <si>
    <r>
      <rPr>
        <sz val="10"/>
        <rFont val="新細明體"/>
        <family val="1"/>
        <charset val="136"/>
      </rPr>
      <t>西遊記主題接受史研究</t>
    </r>
  </si>
  <si>
    <r>
      <rPr>
        <sz val="10"/>
        <rFont val="新細明體"/>
        <family val="1"/>
        <charset val="136"/>
      </rPr>
      <t>陳俊宏</t>
    </r>
  </si>
  <si>
    <r>
      <rPr>
        <sz val="10"/>
        <rFont val="新細明體"/>
        <family val="1"/>
        <charset val="136"/>
      </rPr>
      <t>李白詩歌海意象</t>
    </r>
  </si>
  <si>
    <r>
      <rPr>
        <sz val="10"/>
        <rFont val="新細明體"/>
        <family val="1"/>
        <charset val="136"/>
      </rPr>
      <t>陳宣諭</t>
    </r>
  </si>
  <si>
    <r>
      <rPr>
        <sz val="10"/>
        <rFont val="新細明體"/>
        <family val="1"/>
        <charset val="136"/>
      </rPr>
      <t>杜詩繫年考論</t>
    </r>
  </si>
  <si>
    <r>
      <rPr>
        <sz val="10"/>
        <rFont val="新細明體"/>
        <family val="1"/>
        <charset val="136"/>
      </rPr>
      <t>蔡志超</t>
    </r>
  </si>
  <si>
    <r>
      <rPr>
        <sz val="10"/>
        <rFont val="新細明體"/>
        <family val="1"/>
        <charset val="136"/>
      </rPr>
      <t>生命理論─沈從文文論探微</t>
    </r>
  </si>
  <si>
    <r>
      <rPr>
        <sz val="10"/>
        <rFont val="新細明體"/>
        <family val="1"/>
        <charset val="136"/>
      </rPr>
      <t>陳慧寧</t>
    </r>
  </si>
  <si>
    <r>
      <rPr>
        <sz val="10"/>
        <rFont val="新細明體"/>
        <family val="1"/>
        <charset val="136"/>
      </rPr>
      <t>臺灣現代詩的現象學批評：理論與實踐</t>
    </r>
  </si>
  <si>
    <r>
      <rPr>
        <sz val="10"/>
        <rFont val="新細明體"/>
        <family val="1"/>
        <charset val="136"/>
      </rPr>
      <t>陳政彥</t>
    </r>
  </si>
  <si>
    <r>
      <rPr>
        <sz val="10"/>
        <rFont val="新細明體"/>
        <family val="1"/>
        <charset val="136"/>
      </rPr>
      <t>章法結構論</t>
    </r>
  </si>
  <si>
    <r>
      <rPr>
        <sz val="10"/>
        <rFont val="新細明體"/>
        <family val="1"/>
        <charset val="136"/>
      </rPr>
      <t>楚文字論集</t>
    </r>
  </si>
  <si>
    <r>
      <rPr>
        <sz val="10"/>
        <rFont val="新細明體"/>
        <family val="1"/>
        <charset val="136"/>
      </rPr>
      <t>蘇建洲</t>
    </r>
  </si>
  <si>
    <r>
      <rPr>
        <sz val="10"/>
        <rFont val="新細明體"/>
        <family val="1"/>
        <charset val="136"/>
      </rPr>
      <t>提升閱讀力的教與學：趙鏡中先生語文教學論集</t>
    </r>
  </si>
  <si>
    <r>
      <rPr>
        <sz val="10"/>
        <rFont val="新細明體"/>
        <family val="1"/>
        <charset val="136"/>
      </rPr>
      <t>趙鏡中</t>
    </r>
  </si>
  <si>
    <r>
      <rPr>
        <sz val="10"/>
        <rFont val="新細明體"/>
        <family val="1"/>
        <charset val="136"/>
      </rPr>
      <t>火般冷</t>
    </r>
  </si>
  <si>
    <r>
      <rPr>
        <sz val="10"/>
        <rFont val="新細明體"/>
        <family val="1"/>
        <charset val="136"/>
      </rPr>
      <t>吳耀宗</t>
    </r>
  </si>
  <si>
    <r>
      <rPr>
        <sz val="10"/>
        <rFont val="新細明體"/>
        <family val="1"/>
        <charset val="136"/>
      </rPr>
      <t>論孟心詮</t>
    </r>
  </si>
  <si>
    <r>
      <rPr>
        <sz val="10"/>
        <rFont val="新細明體"/>
        <family val="1"/>
        <charset val="136"/>
      </rPr>
      <t>駱建人</t>
    </r>
  </si>
  <si>
    <r>
      <rPr>
        <sz val="10"/>
        <rFont val="新細明體"/>
        <family val="1"/>
        <charset val="136"/>
      </rPr>
      <t>普通論叢</t>
    </r>
  </si>
  <si>
    <r>
      <rPr>
        <sz val="10"/>
        <rFont val="新細明體"/>
        <family val="1"/>
        <charset val="136"/>
      </rPr>
      <t>駱建人論學雜著</t>
    </r>
  </si>
  <si>
    <r>
      <rPr>
        <sz val="10"/>
        <rFont val="新細明體"/>
        <family val="1"/>
        <charset val="136"/>
      </rPr>
      <t>科學總論</t>
    </r>
  </si>
  <si>
    <r>
      <rPr>
        <sz val="10"/>
        <rFont val="新細明體"/>
        <family val="1"/>
        <charset val="136"/>
      </rPr>
      <t>生活中不可不知的自然常識</t>
    </r>
  </si>
  <si>
    <r>
      <rPr>
        <sz val="10"/>
        <rFont val="新細明體"/>
        <family val="1"/>
        <charset val="136"/>
      </rPr>
      <t>生物科學</t>
    </r>
  </si>
  <si>
    <r>
      <rPr>
        <sz val="10"/>
        <rFont val="新細明體"/>
        <family val="1"/>
        <charset val="136"/>
      </rPr>
      <t>生活中不可不知的生物常識</t>
    </r>
  </si>
  <si>
    <r>
      <rPr>
        <sz val="10"/>
        <rFont val="新細明體"/>
        <family val="1"/>
        <charset val="136"/>
      </rPr>
      <t>地球科學；地質學</t>
    </r>
  </si>
  <si>
    <r>
      <rPr>
        <sz val="10"/>
        <rFont val="新細明體"/>
        <family val="1"/>
        <charset val="136"/>
      </rPr>
      <t>生活中不可不知的地理常識</t>
    </r>
  </si>
  <si>
    <r>
      <rPr>
        <sz val="10"/>
        <rFont val="新細明體"/>
        <family val="1"/>
        <charset val="136"/>
      </rPr>
      <t>生活中不可不知的自然科學常識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</si>
  <si>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>2009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2010</t>
    </r>
  </si>
  <si>
    <r>
      <t>Florent Bédécarrats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</si>
  <si>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透視臺大鏡社實錄</t>
    </r>
  </si>
  <si>
    <r>
      <rPr>
        <sz val="10"/>
        <rFont val="新細明體"/>
        <family val="1"/>
        <charset val="136"/>
      </rPr>
      <t>臺大鏡社</t>
    </r>
  </si>
  <si>
    <r>
      <rPr>
        <sz val="10"/>
        <rFont val="新細明體"/>
        <family val="1"/>
        <charset val="136"/>
      </rPr>
      <t>民國瑣事：墨客‧傳奇與胭脂</t>
    </r>
  </si>
  <si>
    <r>
      <rPr>
        <sz val="10"/>
        <rFont val="新細明體"/>
        <family val="1"/>
        <charset val="136"/>
      </rPr>
      <t>立緒文化事業有限公司</t>
    </r>
  </si>
  <si>
    <r>
      <rPr>
        <sz val="10"/>
        <rFont val="新細明體"/>
        <family val="1"/>
        <charset val="136"/>
      </rPr>
      <t>淳子</t>
    </r>
  </si>
  <si>
    <r>
      <rPr>
        <sz val="10"/>
        <rFont val="新細明體"/>
        <family val="1"/>
        <charset val="136"/>
      </rPr>
      <t>她的城：張愛玲地圖</t>
    </r>
  </si>
  <si>
    <r>
      <rPr>
        <sz val="10"/>
        <rFont val="新細明體"/>
        <family val="1"/>
        <charset val="136"/>
      </rPr>
      <t>辛亥百年：收藏中華民國</t>
    </r>
  </si>
  <si>
    <r>
      <rPr>
        <sz val="10"/>
        <rFont val="新細明體"/>
        <family val="1"/>
        <charset val="136"/>
      </rPr>
      <t>丁蘗</t>
    </r>
  </si>
  <si>
    <r>
      <rPr>
        <sz val="10"/>
        <rFont val="新細明體"/>
        <family val="1"/>
        <charset val="136"/>
      </rPr>
      <t>中國文學審美命題研究</t>
    </r>
  </si>
  <si>
    <r>
      <rPr>
        <sz val="10"/>
        <rFont val="新細明體"/>
        <family val="1"/>
        <charset val="136"/>
      </rPr>
      <t>香港大學出版社</t>
    </r>
  </si>
  <si>
    <r>
      <rPr>
        <sz val="10"/>
        <rFont val="新細明體"/>
        <family val="1"/>
        <charset val="136"/>
      </rPr>
      <t>詹杭倫</t>
    </r>
  </si>
  <si>
    <r>
      <rPr>
        <sz val="10"/>
        <rFont val="新細明體"/>
        <family val="1"/>
        <charset val="136"/>
      </rPr>
      <t>藝術總論</t>
    </r>
  </si>
  <si>
    <r>
      <rPr>
        <sz val="10"/>
        <rFont val="新細明體"/>
        <family val="1"/>
        <charset val="136"/>
      </rPr>
      <t>当代中国新思虑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艺术与美学的批判声音</t>
    </r>
  </si>
  <si>
    <r>
      <rPr>
        <sz val="10"/>
        <rFont val="新細明體"/>
        <family val="1"/>
        <charset val="136"/>
      </rPr>
      <t>约格．胡伯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赵川</t>
    </r>
  </si>
  <si>
    <r>
      <rPr>
        <sz val="10"/>
        <rFont val="新細明體"/>
        <family val="1"/>
        <charset val="136"/>
      </rPr>
      <t>東江縱隊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抗戰前後的香港游擊隊</t>
    </r>
  </si>
  <si>
    <r>
      <rPr>
        <sz val="10"/>
        <rFont val="新細明體"/>
        <family val="1"/>
        <charset val="136"/>
      </rPr>
      <t>陳瑞璋</t>
    </r>
  </si>
  <si>
    <r>
      <rPr>
        <sz val="10"/>
        <rFont val="新細明體"/>
        <family val="1"/>
        <charset val="136"/>
      </rPr>
      <t>選舉香港特區行政長官</t>
    </r>
  </si>
  <si>
    <r>
      <rPr>
        <sz val="10"/>
        <rFont val="新細明體"/>
        <family val="1"/>
        <charset val="136"/>
      </rPr>
      <t>楊艾文，高禮文</t>
    </r>
  </si>
  <si>
    <r>
      <rPr>
        <sz val="10"/>
        <rFont val="新細明體"/>
        <family val="1"/>
        <charset val="136"/>
      </rPr>
      <t>碧城樂府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林碧城詞集</t>
    </r>
  </si>
  <si>
    <r>
      <rPr>
        <sz val="10"/>
        <rFont val="新細明體"/>
        <family val="1"/>
        <charset val="136"/>
      </rPr>
      <t>林汝珩</t>
    </r>
  </si>
  <si>
    <r>
      <rPr>
        <sz val="10"/>
        <rFont val="新細明體"/>
        <family val="1"/>
        <charset val="136"/>
      </rPr>
      <t>宪法权利与宪政</t>
    </r>
    <r>
      <rPr>
        <sz val="10"/>
        <rFont val="Calibri"/>
        <family val="2"/>
      </rPr>
      <t xml:space="preserve">: </t>
    </r>
    <r>
      <rPr>
        <sz val="10"/>
        <rFont val="新細明體"/>
        <family val="1"/>
        <charset val="136"/>
      </rPr>
      <t>当代中国宪法问题研究</t>
    </r>
  </si>
  <si>
    <r>
      <rPr>
        <sz val="10"/>
        <rFont val="新細明體"/>
        <family val="1"/>
        <charset val="136"/>
      </rPr>
      <t>傅华伶，朱国斌</t>
    </r>
  </si>
  <si>
    <r>
      <rPr>
        <sz val="10"/>
        <rFont val="新細明體"/>
        <family val="1"/>
        <charset val="136"/>
      </rPr>
      <t>憲政．中國：從現代化及文化轉變看中國憲政發展</t>
    </r>
  </si>
  <si>
    <r>
      <rPr>
        <sz val="10"/>
        <rFont val="新細明體"/>
        <family val="1"/>
        <charset val="136"/>
      </rPr>
      <t>戴耀廷</t>
    </r>
  </si>
  <si>
    <r>
      <rPr>
        <sz val="10"/>
        <rFont val="新細明體"/>
        <family val="1"/>
        <charset val="136"/>
      </rPr>
      <t>課室的人生舞臺：以戲劇教文學</t>
    </r>
  </si>
  <si>
    <r>
      <rPr>
        <sz val="10"/>
        <rFont val="新細明體"/>
        <family val="1"/>
        <charset val="136"/>
      </rPr>
      <t>何洵怡</t>
    </r>
  </si>
  <si>
    <r>
      <rPr>
        <sz val="10"/>
        <rFont val="新細明體"/>
        <family val="1"/>
        <charset val="136"/>
      </rPr>
      <t>學校輔導：趨勢與實務</t>
    </r>
  </si>
  <si>
    <r>
      <rPr>
        <sz val="10"/>
        <rFont val="新細明體"/>
        <family val="1"/>
        <charset val="136"/>
      </rPr>
      <t>陸方鈺儀，李文玉清</t>
    </r>
  </si>
  <si>
    <r>
      <rPr>
        <sz val="10"/>
        <rFont val="新細明體"/>
        <family val="1"/>
        <charset val="136"/>
      </rPr>
      <t>香港中國語文課程新路向：學習與評估</t>
    </r>
  </si>
  <si>
    <r>
      <rPr>
        <sz val="10"/>
        <rFont val="新細明體"/>
        <family val="1"/>
        <charset val="136"/>
      </rPr>
      <t>岑紹基，羅燕琴，林偉業，鍾嶺崇</t>
    </r>
  </si>
  <si>
    <r>
      <rPr>
        <sz val="10"/>
        <rFont val="新細明體"/>
        <family val="1"/>
        <charset val="136"/>
      </rPr>
      <t>軍事</t>
    </r>
  </si>
  <si>
    <r>
      <rPr>
        <sz val="10"/>
        <rFont val="新細明體"/>
        <family val="1"/>
        <charset val="136"/>
      </rPr>
      <t>搶救墨索里尼！「橡樹作戰」－二次大戰德國傘兵空降特戰行動記實</t>
    </r>
  </si>
  <si>
    <r>
      <rPr>
        <sz val="10"/>
        <rFont val="新細明體"/>
        <family val="1"/>
        <charset val="136"/>
      </rPr>
      <t>老戰友工作室</t>
    </r>
  </si>
  <si>
    <r>
      <rPr>
        <sz val="10"/>
        <rFont val="新細明體"/>
        <family val="1"/>
        <charset val="136"/>
      </rPr>
      <t>滕昕雲</t>
    </r>
  </si>
  <si>
    <r>
      <rPr>
        <sz val="10"/>
        <rFont val="新細明體"/>
        <family val="1"/>
        <charset val="136"/>
      </rPr>
      <t>下潛！下潛！－中華民國海軍潛艦部隊之創建</t>
    </r>
  </si>
  <si>
    <r>
      <rPr>
        <sz val="10"/>
        <rFont val="新細明體"/>
        <family val="1"/>
        <charset val="136"/>
      </rPr>
      <t>關振清</t>
    </r>
  </si>
  <si>
    <r>
      <rPr>
        <sz val="10"/>
        <rFont val="新細明體"/>
        <family val="1"/>
        <charset val="136"/>
      </rPr>
      <t>語言變體與區域方言－以台灣新屋客語為例</t>
    </r>
  </si>
  <si>
    <r>
      <rPr>
        <sz val="10"/>
        <rFont val="新細明體"/>
        <family val="1"/>
        <charset val="136"/>
      </rPr>
      <t>賴文英</t>
    </r>
  </si>
  <si>
    <r>
      <rPr>
        <sz val="10"/>
        <rFont val="新細明體"/>
        <family val="1"/>
        <charset val="136"/>
      </rPr>
      <t>法律與中國社會之變遷（增訂本）</t>
    </r>
  </si>
  <si>
    <r>
      <rPr>
        <sz val="10"/>
        <rFont val="新細明體"/>
        <family val="1"/>
        <charset val="136"/>
      </rPr>
      <t>馬漢寶</t>
    </r>
  </si>
  <si>
    <r>
      <rPr>
        <sz val="10"/>
        <rFont val="新細明體"/>
        <family val="1"/>
        <charset val="136"/>
      </rPr>
      <t>短線固定招式：尋找尖銳型態</t>
    </r>
  </si>
  <si>
    <r>
      <rPr>
        <sz val="10"/>
        <rFont val="新細明體"/>
        <family val="1"/>
        <charset val="136"/>
      </rPr>
      <t>劉富生</t>
    </r>
  </si>
  <si>
    <r>
      <rPr>
        <sz val="10"/>
        <rFont val="新細明體"/>
        <family val="1"/>
        <charset val="136"/>
      </rPr>
      <t>勝負的起跑點：交易策略大解碼</t>
    </r>
  </si>
  <si>
    <r>
      <rPr>
        <sz val="10"/>
        <rFont val="新細明體"/>
        <family val="1"/>
        <charset val="136"/>
      </rPr>
      <t>黃定國</t>
    </r>
  </si>
  <si>
    <r>
      <rPr>
        <sz val="10"/>
        <rFont val="新細明體"/>
        <family val="1"/>
        <charset val="136"/>
      </rPr>
      <t>致富絕學：創造財富的操盤秘笈</t>
    </r>
  </si>
  <si>
    <r>
      <rPr>
        <sz val="10"/>
        <rFont val="新細明體"/>
        <family val="1"/>
        <charset val="136"/>
      </rPr>
      <t>李南憲</t>
    </r>
  </si>
  <si>
    <r>
      <rPr>
        <sz val="10"/>
        <rFont val="新細明體"/>
        <family val="1"/>
        <charset val="136"/>
      </rPr>
      <t>股市作手：八敗人生〈一〉</t>
    </r>
  </si>
  <si>
    <r>
      <rPr>
        <sz val="10"/>
        <rFont val="新細明體"/>
        <family val="1"/>
        <charset val="136"/>
      </rPr>
      <t>鬼骰子</t>
    </r>
  </si>
  <si>
    <r>
      <rPr>
        <sz val="10"/>
        <rFont val="新細明體"/>
        <family val="1"/>
        <charset val="136"/>
      </rPr>
      <t>交易與馬的屁股</t>
    </r>
  </si>
  <si>
    <r>
      <rPr>
        <sz val="10"/>
        <rFont val="新細明體"/>
        <family val="1"/>
        <charset val="136"/>
      </rPr>
      <t>徐華康</t>
    </r>
  </si>
  <si>
    <r>
      <rPr>
        <sz val="10"/>
        <rFont val="新細明體"/>
        <family val="1"/>
        <charset val="136"/>
      </rPr>
      <t>非傳統安全概論</t>
    </r>
  </si>
  <si>
    <r>
      <rPr>
        <sz val="10"/>
        <rFont val="新細明體"/>
        <family val="1"/>
        <charset val="136"/>
      </rPr>
      <t>黎明文化事業股份有限公司</t>
    </r>
  </si>
  <si>
    <r>
      <rPr>
        <sz val="10"/>
        <rFont val="新細明體"/>
        <family val="1"/>
        <charset val="136"/>
      </rPr>
      <t>喬金鷗</t>
    </r>
  </si>
  <si>
    <r>
      <rPr>
        <sz val="10"/>
        <rFont val="新細明體"/>
        <family val="1"/>
        <charset val="136"/>
      </rPr>
      <t>華藝學術出版社（</t>
    </r>
    <r>
      <rPr>
        <sz val="10"/>
        <rFont val="Calibri"/>
        <family val="2"/>
      </rPr>
      <t>Airiti Press Inc.</t>
    </r>
    <r>
      <rPr>
        <sz val="10"/>
        <rFont val="新細明體"/>
        <family val="1"/>
        <charset val="136"/>
      </rPr>
      <t>）</t>
    </r>
  </si>
  <si>
    <r>
      <rPr>
        <sz val="10"/>
        <rFont val="新細明體"/>
        <family val="1"/>
        <charset val="136"/>
      </rPr>
      <t>丁守中</t>
    </r>
  </si>
  <si>
    <r>
      <rPr>
        <sz val="10"/>
        <rFont val="新細明體"/>
        <family val="1"/>
        <charset val="136"/>
      </rPr>
      <t>薪傳‧在交大─交大績優導師的故事‧</t>
    </r>
    <r>
      <rPr>
        <sz val="10"/>
        <rFont val="Calibri"/>
        <family val="2"/>
      </rPr>
      <t>2</t>
    </r>
  </si>
  <si>
    <r>
      <rPr>
        <sz val="10"/>
        <rFont val="新細明體"/>
        <family val="1"/>
        <charset val="136"/>
      </rPr>
      <t>國立陽明交通大學出版社</t>
    </r>
  </si>
  <si>
    <r>
      <rPr>
        <sz val="10"/>
        <rFont val="新細明體"/>
        <family val="1"/>
        <charset val="136"/>
      </rPr>
      <t>國立交通大學學生事務生活輔導組</t>
    </r>
  </si>
  <si>
    <r>
      <rPr>
        <sz val="10"/>
        <rFont val="新細明體"/>
        <family val="1"/>
        <charset val="136"/>
      </rPr>
      <t>雅美族歌謠：古謠</t>
    </r>
  </si>
  <si>
    <r>
      <rPr>
        <sz val="10"/>
        <rFont val="新細明體"/>
        <family val="1"/>
        <charset val="136"/>
      </rPr>
      <t>夏本奇伯愛雅（周宗經）</t>
    </r>
  </si>
  <si>
    <r>
      <rPr>
        <sz val="10"/>
        <rFont val="新細明體"/>
        <family val="1"/>
        <charset val="136"/>
      </rPr>
      <t>雅美族歌謠：情歌與拍手歌</t>
    </r>
  </si>
  <si>
    <r>
      <rPr>
        <sz val="10"/>
        <rFont val="新細明體"/>
        <family val="1"/>
        <charset val="136"/>
      </rPr>
      <t>東渡之歌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金門百年庶民列傳《遷台篇》</t>
    </r>
  </si>
  <si>
    <r>
      <rPr>
        <sz val="10"/>
        <rFont val="新細明體"/>
        <family val="1"/>
        <charset val="136"/>
      </rPr>
      <t>旺文文創</t>
    </r>
  </si>
  <si>
    <r>
      <rPr>
        <sz val="10"/>
        <rFont val="新細明體"/>
        <family val="1"/>
        <charset val="136"/>
      </rPr>
      <t>楊樹清</t>
    </r>
  </si>
  <si>
    <r>
      <rPr>
        <sz val="10"/>
        <rFont val="新細明體"/>
        <family val="1"/>
        <charset val="136"/>
      </rPr>
      <t>獅城人語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金門百年庶民列傳《南洋篇》</t>
    </r>
  </si>
  <si>
    <r>
      <rPr>
        <sz val="10"/>
        <rFont val="新細明體"/>
        <family val="1"/>
        <charset val="136"/>
      </rPr>
      <t>呂紀葆</t>
    </r>
  </si>
  <si>
    <r>
      <rPr>
        <sz val="10"/>
        <rFont val="新細明體"/>
        <family val="1"/>
        <charset val="136"/>
      </rPr>
      <t>戰地阿嬤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金門百年庶民列傳《婦女篇》</t>
    </r>
  </si>
  <si>
    <r>
      <rPr>
        <sz val="10"/>
        <rFont val="新細明體"/>
        <family val="1"/>
        <charset val="136"/>
      </rPr>
      <t>陳榮昌</t>
    </r>
  </si>
  <si>
    <r>
      <rPr>
        <sz val="10"/>
        <rFont val="新細明體"/>
        <family val="1"/>
        <charset val="136"/>
      </rPr>
      <t>風雨江山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金門百年庶民列傳《本土篇》</t>
    </r>
  </si>
  <si>
    <r>
      <rPr>
        <sz val="10"/>
        <rFont val="新細明體"/>
        <family val="1"/>
        <charset val="136"/>
      </rPr>
      <t>李福井</t>
    </r>
  </si>
  <si>
    <r>
      <rPr>
        <sz val="10"/>
        <rFont val="新細明體"/>
        <family val="1"/>
        <charset val="136"/>
      </rPr>
      <t>浯家新婦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金門百年庶民列傳《媳婦篇》</t>
    </r>
  </si>
  <si>
    <r>
      <rPr>
        <sz val="10"/>
        <rFont val="新細明體"/>
        <family val="1"/>
        <charset val="136"/>
      </rPr>
      <t>周妙真</t>
    </r>
  </si>
  <si>
    <r>
      <rPr>
        <sz val="10"/>
        <rFont val="新細明體"/>
        <family val="1"/>
        <charset val="136"/>
      </rPr>
      <t>金色年代</t>
    </r>
    <r>
      <rPr>
        <sz val="10"/>
        <rFont val="Calibri"/>
        <family val="2"/>
      </rPr>
      <t>–</t>
    </r>
    <r>
      <rPr>
        <sz val="10"/>
        <rFont val="新細明體"/>
        <family val="1"/>
        <charset val="136"/>
      </rPr>
      <t>金門百年庶民列傳《經濟篇》</t>
    </r>
  </si>
  <si>
    <r>
      <rPr>
        <sz val="10"/>
        <rFont val="新細明體"/>
        <family val="1"/>
        <charset val="136"/>
      </rPr>
      <t>最新問題英語手冊</t>
    </r>
  </si>
  <si>
    <r>
      <rPr>
        <sz val="10"/>
        <rFont val="新細明體"/>
        <family val="1"/>
        <charset val="136"/>
      </rPr>
      <t>容淑華</t>
    </r>
  </si>
  <si>
    <r>
      <rPr>
        <sz val="10"/>
        <rFont val="新細明體"/>
        <family val="1"/>
        <charset val="136"/>
      </rPr>
      <t>中華寶石創作設計圖鑑－溫麗絲精華作品集</t>
    </r>
  </si>
  <si>
    <r>
      <rPr>
        <sz val="10"/>
        <rFont val="新細明體"/>
        <family val="1"/>
        <charset val="136"/>
      </rPr>
      <t>溫麗絲</t>
    </r>
  </si>
  <si>
    <r>
      <rPr>
        <sz val="10"/>
        <rFont val="新細明體"/>
        <family val="1"/>
        <charset val="136"/>
      </rPr>
      <t>術數；迷信</t>
    </r>
  </si>
  <si>
    <r>
      <rPr>
        <sz val="10"/>
        <rFont val="新細明體"/>
        <family val="1"/>
        <charset val="136"/>
      </rPr>
      <t>推背圖和燒餅歌裡的歷史</t>
    </r>
  </si>
  <si>
    <r>
      <rPr>
        <sz val="10"/>
        <rFont val="新細明體"/>
        <family val="1"/>
        <charset val="136"/>
      </rPr>
      <t>文經閣</t>
    </r>
  </si>
  <si>
    <r>
      <rPr>
        <sz val="10"/>
        <rFont val="新細明體"/>
        <family val="1"/>
        <charset val="136"/>
      </rPr>
      <t>邢群麟</t>
    </r>
  </si>
  <si>
    <r>
      <rPr>
        <sz val="10"/>
        <rFont val="新細明體"/>
        <family val="1"/>
        <charset val="136"/>
      </rPr>
      <t>季羨林的世紀人生</t>
    </r>
  </si>
  <si>
    <r>
      <rPr>
        <sz val="10"/>
        <rFont val="新細明體"/>
        <family val="1"/>
        <charset val="136"/>
      </rPr>
      <t>李琴</t>
    </r>
  </si>
  <si>
    <r>
      <rPr>
        <sz val="10"/>
        <rFont val="新細明體"/>
        <family val="1"/>
        <charset val="136"/>
      </rPr>
      <t>民國十大奇女子的美麗與哀愁</t>
    </r>
  </si>
  <si>
    <r>
      <rPr>
        <sz val="10"/>
        <rFont val="新細明體"/>
        <family val="1"/>
        <charset val="136"/>
      </rPr>
      <t>蕭素均</t>
    </r>
  </si>
  <si>
    <r>
      <rPr>
        <sz val="10"/>
        <rFont val="新細明體"/>
        <family val="1"/>
        <charset val="136"/>
      </rPr>
      <t>佛教</t>
    </r>
  </si>
  <si>
    <r>
      <rPr>
        <sz val="10"/>
        <rFont val="新細明體"/>
        <family val="1"/>
        <charset val="136"/>
      </rPr>
      <t>六世達賴喇嘛：倉央嘉措的情與詩</t>
    </r>
  </si>
  <si>
    <r>
      <rPr>
        <sz val="10"/>
        <rFont val="新細明體"/>
        <family val="1"/>
        <charset val="136"/>
      </rPr>
      <t>任倬灝</t>
    </r>
  </si>
  <si>
    <r>
      <t>18</t>
    </r>
    <r>
      <rPr>
        <sz val="10"/>
        <rFont val="新細明體"/>
        <family val="1"/>
        <charset val="136"/>
      </rPr>
      <t>歲前就該讀的哈佛人生哲理</t>
    </r>
  </si>
  <si>
    <r>
      <rPr>
        <sz val="10"/>
        <rFont val="新細明體"/>
        <family val="1"/>
        <charset val="136"/>
      </rPr>
      <t>王愛民</t>
    </r>
  </si>
  <si>
    <r>
      <rPr>
        <sz val="10"/>
        <rFont val="新細明體"/>
        <family val="1"/>
        <charset val="136"/>
      </rPr>
      <t>化學工程</t>
    </r>
  </si>
  <si>
    <r>
      <rPr>
        <sz val="10"/>
        <rFont val="新細明體"/>
        <family val="1"/>
        <charset val="136"/>
      </rPr>
      <t>看故事學投資輕鬆理財</t>
    </r>
  </si>
  <si>
    <r>
      <rPr>
        <sz val="10"/>
        <rFont val="新細明體"/>
        <family val="1"/>
        <charset val="136"/>
      </rPr>
      <t>聶小晴</t>
    </r>
  </si>
  <si>
    <r>
      <rPr>
        <sz val="10"/>
        <rFont val="新細明體"/>
        <family val="1"/>
        <charset val="136"/>
      </rPr>
      <t>淺讀《金剛經》</t>
    </r>
  </si>
  <si>
    <r>
      <rPr>
        <sz val="10"/>
        <rFont val="新細明體"/>
        <family val="1"/>
        <charset val="136"/>
      </rPr>
      <t>夏春芬</t>
    </r>
  </si>
  <si>
    <r>
      <rPr>
        <sz val="10"/>
        <rFont val="新細明體"/>
        <family val="1"/>
        <charset val="136"/>
      </rPr>
      <t>這個宰相不簡單：張居正</t>
    </r>
  </si>
  <si>
    <r>
      <rPr>
        <sz val="10"/>
        <rFont val="新細明體"/>
        <family val="1"/>
        <charset val="136"/>
      </rPr>
      <t>逸鳴</t>
    </r>
  </si>
  <si>
    <r>
      <rPr>
        <sz val="10"/>
        <rFont val="新細明體"/>
        <family val="1"/>
        <charset val="136"/>
      </rPr>
      <t>曾國藩經世</t>
    </r>
    <r>
      <rPr>
        <sz val="10"/>
        <rFont val="Calibri"/>
        <family val="2"/>
      </rPr>
      <t>101</t>
    </r>
    <r>
      <rPr>
        <sz val="10"/>
        <rFont val="新細明體"/>
        <family val="1"/>
        <charset val="136"/>
      </rPr>
      <t>智慧</t>
    </r>
  </si>
  <si>
    <r>
      <rPr>
        <sz val="10"/>
        <rFont val="新細明體"/>
        <family val="1"/>
        <charset val="136"/>
      </rPr>
      <t>吳金衛</t>
    </r>
  </si>
  <si>
    <r>
      <rPr>
        <sz val="10"/>
        <rFont val="新細明體"/>
        <family val="1"/>
        <charset val="136"/>
      </rPr>
      <t>魏晉原來是這麼瘋狂</t>
    </r>
  </si>
  <si>
    <r>
      <rPr>
        <sz val="10"/>
        <rFont val="新細明體"/>
        <family val="1"/>
        <charset val="136"/>
      </rPr>
      <t>姚勝祥</t>
    </r>
  </si>
  <si>
    <r>
      <rPr>
        <sz val="10"/>
        <rFont val="新細明體"/>
        <family val="1"/>
        <charset val="136"/>
      </rPr>
      <t>匯率戰爭</t>
    </r>
  </si>
  <si>
    <r>
      <rPr>
        <sz val="10"/>
        <rFont val="新細明體"/>
        <family val="1"/>
        <charset val="136"/>
      </rPr>
      <t>王暘</t>
    </r>
  </si>
  <si>
    <r>
      <rPr>
        <sz val="10"/>
        <rFont val="新細明體"/>
        <family val="1"/>
        <charset val="136"/>
      </rPr>
      <t>精明的浙江人，可怕的溫州人</t>
    </r>
  </si>
  <si>
    <r>
      <rPr>
        <sz val="10"/>
        <rFont val="新細明體"/>
        <family val="1"/>
        <charset val="136"/>
      </rPr>
      <t>田媛媛</t>
    </r>
  </si>
  <si>
    <r>
      <rPr>
        <sz val="10"/>
        <rFont val="新細明體"/>
        <family val="1"/>
        <charset val="136"/>
      </rPr>
      <t>改變自己影響世界的一句話</t>
    </r>
  </si>
  <si>
    <r>
      <rPr>
        <sz val="10"/>
        <rFont val="新細明體"/>
        <family val="1"/>
        <charset val="136"/>
      </rPr>
      <t>楊雲鵬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編著</t>
    </r>
  </si>
  <si>
    <r>
      <rPr>
        <sz val="10"/>
        <rFont val="新細明體"/>
        <family val="1"/>
        <charset val="136"/>
      </rPr>
      <t>西點軍校</t>
    </r>
    <r>
      <rPr>
        <sz val="10"/>
        <rFont val="Calibri"/>
        <family val="2"/>
      </rPr>
      <t>36</t>
    </r>
    <r>
      <rPr>
        <sz val="10"/>
        <rFont val="新細明體"/>
        <family val="1"/>
        <charset val="136"/>
      </rPr>
      <t>菁英法則</t>
    </r>
  </si>
  <si>
    <r>
      <rPr>
        <sz val="10"/>
        <rFont val="新細明體"/>
        <family val="1"/>
        <charset val="136"/>
      </rPr>
      <t>楊雲鵬</t>
    </r>
  </si>
  <si>
    <r>
      <rPr>
        <sz val="10"/>
        <rFont val="新細明體"/>
        <family val="1"/>
        <charset val="136"/>
      </rPr>
      <t>劍橋倚天屠龍史</t>
    </r>
  </si>
  <si>
    <r>
      <rPr>
        <sz val="10"/>
        <rFont val="新細明體"/>
        <family val="1"/>
        <charset val="136"/>
      </rPr>
      <t>新垣平</t>
    </r>
  </si>
  <si>
    <r>
      <rPr>
        <sz val="10"/>
        <rFont val="新細明體"/>
        <family val="1"/>
        <charset val="136"/>
      </rPr>
      <t>王陽明的人生</t>
    </r>
    <r>
      <rPr>
        <sz val="10"/>
        <rFont val="Calibri"/>
        <family val="2"/>
      </rPr>
      <t>64</t>
    </r>
    <r>
      <rPr>
        <sz val="10"/>
        <rFont val="新細明體"/>
        <family val="1"/>
        <charset val="136"/>
      </rPr>
      <t>個感悟</t>
    </r>
  </si>
  <si>
    <r>
      <rPr>
        <sz val="10"/>
        <rFont val="新細明體"/>
        <family val="1"/>
        <charset val="136"/>
      </rPr>
      <t>秦漢唐</t>
    </r>
  </si>
  <si>
    <r>
      <rPr>
        <sz val="10"/>
        <rFont val="新細明體"/>
        <family val="1"/>
        <charset val="136"/>
      </rPr>
      <t>中國名醫用藥佳話</t>
    </r>
  </si>
  <si>
    <r>
      <rPr>
        <sz val="10"/>
        <rFont val="新細明體"/>
        <family val="1"/>
        <charset val="136"/>
      </rPr>
      <t>旺文社股份有限公司</t>
    </r>
  </si>
  <si>
    <r>
      <rPr>
        <sz val="10"/>
        <rFont val="新細明體"/>
        <family val="1"/>
        <charset val="136"/>
      </rPr>
      <t>王煥華，儲農，倪惠珠</t>
    </r>
  </si>
  <si>
    <r>
      <rPr>
        <sz val="10"/>
        <rFont val="新細明體"/>
        <family val="1"/>
        <charset val="136"/>
      </rPr>
      <t>中國醫藥珍聞趣話</t>
    </r>
  </si>
  <si>
    <r>
      <rPr>
        <sz val="10"/>
        <rFont val="新細明體"/>
        <family val="1"/>
        <charset val="136"/>
      </rPr>
      <t>中國醫藥變遷史話</t>
    </r>
  </si>
  <si>
    <r>
      <rPr>
        <sz val="10"/>
        <rFont val="新細明體"/>
        <family val="1"/>
        <charset val="136"/>
      </rPr>
      <t>兩岸詩酒浯江情</t>
    </r>
  </si>
  <si>
    <r>
      <rPr>
        <sz val="10"/>
        <rFont val="新細明體"/>
        <family val="1"/>
        <charset val="136"/>
      </rPr>
      <t>陳德宏</t>
    </r>
  </si>
  <si>
    <r>
      <rPr>
        <sz val="10"/>
        <rFont val="新細明體"/>
        <family val="1"/>
        <charset val="136"/>
      </rPr>
      <t>荒唐天子荒謬事：中國歷史：荒唐天子與荒謬天子</t>
    </r>
  </si>
  <si>
    <r>
      <rPr>
        <sz val="10"/>
        <rFont val="新細明體"/>
        <family val="1"/>
        <charset val="136"/>
      </rPr>
      <t>張志君</t>
    </r>
  </si>
  <si>
    <r>
      <rPr>
        <sz val="10"/>
        <rFont val="新細明體"/>
        <family val="1"/>
        <charset val="136"/>
      </rPr>
      <t>歷代帝王奇怪事：中國歷史：傳奇皇帝及怪癖皇帝</t>
    </r>
  </si>
  <si>
    <r>
      <rPr>
        <sz val="10"/>
        <rFont val="新細明體"/>
        <family val="1"/>
        <charset val="136"/>
      </rPr>
      <t>《商旅秘笈》歐洲、美洲續篇</t>
    </r>
  </si>
  <si>
    <r>
      <rPr>
        <sz val="10"/>
        <rFont val="新細明體"/>
        <family val="1"/>
        <charset val="136"/>
      </rPr>
      <t>李嘉誠經商</t>
    </r>
    <r>
      <rPr>
        <sz val="10"/>
        <rFont val="Calibri"/>
        <family val="2"/>
      </rPr>
      <t>6</t>
    </r>
    <r>
      <rPr>
        <sz val="10"/>
        <rFont val="新細明體"/>
        <family val="1"/>
        <charset val="136"/>
      </rPr>
      <t>大忠告</t>
    </r>
  </si>
  <si>
    <r>
      <rPr>
        <sz val="10"/>
        <rFont val="新細明體"/>
        <family val="1"/>
        <charset val="136"/>
      </rPr>
      <t>婦女與生活社文化事業有限公司</t>
    </r>
  </si>
  <si>
    <r>
      <rPr>
        <sz val="10"/>
        <rFont val="新細明體"/>
        <family val="1"/>
        <charset val="136"/>
      </rPr>
      <t>魏成晉</t>
    </r>
  </si>
  <si>
    <r>
      <rPr>
        <sz val="10"/>
        <rFont val="新細明體"/>
        <family val="1"/>
        <charset val="136"/>
      </rPr>
      <t>李嘉誠經商之道</t>
    </r>
  </si>
  <si>
    <r>
      <rPr>
        <sz val="10"/>
        <rFont val="新細明體"/>
        <family val="1"/>
        <charset val="136"/>
      </rPr>
      <t>秦浦</t>
    </r>
  </si>
  <si>
    <r>
      <rPr>
        <sz val="10"/>
        <rFont val="新細明體"/>
        <family val="1"/>
        <charset val="136"/>
      </rPr>
      <t>李嘉誠傳奇人生</t>
    </r>
  </si>
  <si>
    <r>
      <rPr>
        <sz val="10"/>
        <rFont val="新細明體"/>
        <family val="1"/>
        <charset val="136"/>
      </rPr>
      <t>常春藤菁英教育的</t>
    </r>
    <r>
      <rPr>
        <sz val="10"/>
        <rFont val="Calibri"/>
        <family val="2"/>
      </rPr>
      <t>66</t>
    </r>
    <r>
      <rPr>
        <sz val="10"/>
        <rFont val="新細明體"/>
        <family val="1"/>
        <charset val="136"/>
      </rPr>
      <t>條法則：常春藤教育原則是美國菁英教育的不二法門</t>
    </r>
  </si>
  <si>
    <r>
      <rPr>
        <sz val="10"/>
        <rFont val="新細明體"/>
        <family val="1"/>
        <charset val="136"/>
      </rPr>
      <t>田萍</t>
    </r>
  </si>
  <si>
    <r>
      <rPr>
        <sz val="10"/>
        <rFont val="新細明體"/>
        <family val="1"/>
        <charset val="136"/>
      </rPr>
      <t>香港十大企業家創富傳奇</t>
    </r>
  </si>
  <si>
    <r>
      <rPr>
        <sz val="10"/>
        <rFont val="新細明體"/>
        <family val="1"/>
        <charset val="136"/>
      </rPr>
      <t>穆志濱，柴娜</t>
    </r>
  </si>
  <si>
    <r>
      <rPr>
        <sz val="10"/>
        <rFont val="新細明體"/>
        <family val="1"/>
        <charset val="136"/>
      </rPr>
      <t>最神奇的經濟學定律</t>
    </r>
  </si>
  <si>
    <r>
      <rPr>
        <sz val="10"/>
        <rFont val="新細明體"/>
        <family val="1"/>
        <charset val="136"/>
      </rPr>
      <t>黃曉林，黃夢溪</t>
    </r>
  </si>
  <si>
    <r>
      <rPr>
        <sz val="10"/>
        <rFont val="新細明體"/>
        <family val="1"/>
        <charset val="136"/>
      </rPr>
      <t>最神奇的心理學定律</t>
    </r>
  </si>
  <si>
    <r>
      <rPr>
        <sz val="10"/>
        <rFont val="新細明體"/>
        <family val="1"/>
        <charset val="136"/>
      </rPr>
      <t>黃薇</t>
    </r>
  </si>
  <si>
    <r>
      <rPr>
        <sz val="10"/>
        <rFont val="新細明體"/>
        <family val="1"/>
        <charset val="136"/>
      </rPr>
      <t>魅力經濟學</t>
    </r>
  </si>
  <si>
    <r>
      <rPr>
        <sz val="10"/>
        <rFont val="新細明體"/>
        <family val="1"/>
        <charset val="136"/>
      </rPr>
      <t>強宏</t>
    </r>
  </si>
  <si>
    <r>
      <rPr>
        <sz val="10"/>
        <rFont val="新細明體"/>
        <family val="1"/>
        <charset val="136"/>
      </rPr>
      <t>世界與中國大趨勢</t>
    </r>
  </si>
  <si>
    <r>
      <rPr>
        <sz val="10"/>
        <rFont val="新細明體"/>
        <family val="1"/>
        <charset val="136"/>
      </rPr>
      <t>華人首富李嘉誠致富心路</t>
    </r>
  </si>
  <si>
    <r>
      <rPr>
        <sz val="10"/>
        <rFont val="新細明體"/>
        <family val="1"/>
        <charset val="136"/>
      </rPr>
      <t>姜波</t>
    </r>
  </si>
  <si>
    <r>
      <rPr>
        <sz val="10"/>
        <rFont val="新細明體"/>
        <family val="1"/>
        <charset val="136"/>
      </rPr>
      <t>賈伯斯的創新課：比爾蓋茲的成功課</t>
    </r>
  </si>
  <si>
    <r>
      <rPr>
        <sz val="10"/>
        <rFont val="新細明體"/>
        <family val="1"/>
        <charset val="136"/>
      </rPr>
      <t>朱娜，喬麥</t>
    </r>
  </si>
  <si>
    <r>
      <rPr>
        <sz val="10"/>
        <rFont val="新細明體"/>
        <family val="1"/>
        <charset val="136"/>
      </rPr>
      <t>百年大業－中華民國發展史</t>
    </r>
  </si>
  <si>
    <r>
      <rPr>
        <sz val="10"/>
        <rFont val="新細明體"/>
        <family val="1"/>
        <charset val="136"/>
      </rPr>
      <t>幼獅文化事業股份有限公司</t>
    </r>
  </si>
  <si>
    <r>
      <rPr>
        <sz val="10"/>
        <rFont val="新細明體"/>
        <family val="1"/>
        <charset val="136"/>
      </rPr>
      <t>李功勤</t>
    </r>
  </si>
  <si>
    <r>
      <rPr>
        <sz val="10"/>
        <rFont val="新細明體"/>
        <family val="1"/>
        <charset val="136"/>
      </rPr>
      <t>確保新產品開發成功</t>
    </r>
  </si>
  <si>
    <r>
      <rPr>
        <sz val="10"/>
        <rFont val="新細明體"/>
        <family val="1"/>
        <charset val="136"/>
      </rPr>
      <t>任賢旺，黃憲仁</t>
    </r>
  </si>
  <si>
    <r>
      <rPr>
        <sz val="10"/>
        <rFont val="新細明體"/>
        <family val="1"/>
        <charset val="136"/>
      </rPr>
      <t>人事經理操作手冊</t>
    </r>
  </si>
  <si>
    <r>
      <rPr>
        <sz val="10"/>
        <rFont val="新細明體"/>
        <family val="1"/>
        <charset val="136"/>
      </rPr>
      <t>孫小萍</t>
    </r>
  </si>
  <si>
    <r>
      <rPr>
        <sz val="10"/>
        <rFont val="新細明體"/>
        <family val="1"/>
        <charset val="136"/>
      </rPr>
      <t>贏得競爭優勢的模仿戰略</t>
    </r>
  </si>
  <si>
    <r>
      <rPr>
        <sz val="10"/>
        <rFont val="新細明體"/>
        <family val="1"/>
        <charset val="136"/>
      </rPr>
      <t>鄧建豪</t>
    </r>
  </si>
  <si>
    <r>
      <rPr>
        <sz val="10"/>
        <rFont val="新細明體"/>
        <family val="1"/>
        <charset val="136"/>
      </rPr>
      <t>電話推銷培訓教材</t>
    </r>
  </si>
  <si>
    <r>
      <rPr>
        <sz val="10"/>
        <rFont val="新細明體"/>
        <family val="1"/>
        <charset val="136"/>
      </rPr>
      <t>張國安</t>
    </r>
  </si>
  <si>
    <r>
      <rPr>
        <sz val="10"/>
        <rFont val="新細明體"/>
        <family val="1"/>
        <charset val="136"/>
      </rPr>
      <t>贏在細節管理</t>
    </r>
  </si>
  <si>
    <r>
      <rPr>
        <sz val="10"/>
        <rFont val="新細明體"/>
        <family val="1"/>
        <charset val="136"/>
      </rPr>
      <t>張文斌，黃憲仁</t>
    </r>
  </si>
  <si>
    <r>
      <rPr>
        <sz val="10"/>
        <rFont val="新細明體"/>
        <family val="1"/>
        <charset val="136"/>
      </rPr>
      <t>企業識別系統</t>
    </r>
    <r>
      <rPr>
        <sz val="10"/>
        <rFont val="Calibri"/>
        <family val="2"/>
      </rPr>
      <t>CIS</t>
    </r>
  </si>
  <si>
    <r>
      <rPr>
        <sz val="10"/>
        <rFont val="新細明體"/>
        <family val="1"/>
        <charset val="136"/>
      </rPr>
      <t>洪華偉</t>
    </r>
  </si>
  <si>
    <r>
      <rPr>
        <sz val="10"/>
        <rFont val="新細明體"/>
        <family val="1"/>
        <charset val="136"/>
      </rPr>
      <t>部門主管手冊</t>
    </r>
  </si>
  <si>
    <r>
      <rPr>
        <sz val="10"/>
        <rFont val="新細明體"/>
        <family val="1"/>
        <charset val="136"/>
      </rPr>
      <t>黃憲仁</t>
    </r>
  </si>
  <si>
    <r>
      <rPr>
        <sz val="10"/>
        <rFont val="新細明體"/>
        <family val="1"/>
        <charset val="136"/>
      </rPr>
      <t>貝嶺詩選</t>
    </r>
  </si>
  <si>
    <r>
      <rPr>
        <sz val="10"/>
        <rFont val="新細明體"/>
        <family val="1"/>
        <charset val="136"/>
      </rPr>
      <t>貝嶺</t>
    </r>
  </si>
  <si>
    <r>
      <rPr>
        <sz val="10"/>
        <rFont val="新細明體"/>
        <family val="1"/>
        <charset val="136"/>
      </rPr>
      <t>學會專案管理的</t>
    </r>
    <r>
      <rPr>
        <sz val="10"/>
        <rFont val="Calibri"/>
        <family val="2"/>
      </rPr>
      <t>11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</si>
  <si>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博碩文化股份有限公司</t>
    </r>
  </si>
  <si>
    <r>
      <rPr>
        <sz val="10"/>
        <rFont val="新細明體"/>
        <family val="1"/>
        <charset val="136"/>
      </rPr>
      <t>鍾文武</t>
    </r>
  </si>
  <si>
    <r>
      <rPr>
        <sz val="10"/>
        <rFont val="新細明體"/>
        <family val="1"/>
        <charset val="136"/>
      </rPr>
      <t>從印度佛學到中國佛學─楊惠南先生七十壽慶論文集</t>
    </r>
  </si>
  <si>
    <r>
      <rPr>
        <sz val="10"/>
        <rFont val="新細明體"/>
        <family val="1"/>
        <charset val="136"/>
      </rPr>
      <t>何照清，杜保瑞，林建德，林朝成，林義正，林鎮國等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</si>
  <si>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創業</t>
    </r>
    <r>
      <rPr>
        <sz val="10"/>
        <rFont val="Calibri"/>
        <family val="2"/>
      </rPr>
      <t>Let’s Go</t>
    </r>
    <r>
      <rPr>
        <sz val="10"/>
        <rFont val="新細明體"/>
        <family val="1"/>
        <charset val="136"/>
      </rPr>
      <t>！風險投資之中國紀行</t>
    </r>
  </si>
  <si>
    <r>
      <rPr>
        <sz val="10"/>
        <rFont val="新細明體"/>
        <family val="1"/>
        <charset val="136"/>
      </rPr>
      <t>劉坤靈</t>
    </r>
  </si>
  <si>
    <r>
      <rPr>
        <sz val="10"/>
        <rFont val="新細明體"/>
        <family val="1"/>
        <charset val="136"/>
      </rPr>
      <t>當股神來敲門：炒股，狠賺十倍不是夢</t>
    </r>
  </si>
  <si>
    <r>
      <rPr>
        <sz val="10"/>
        <rFont val="新細明體"/>
        <family val="1"/>
        <charset val="136"/>
      </rPr>
      <t>陳璨瑋</t>
    </r>
  </si>
  <si>
    <r>
      <rPr>
        <sz val="10"/>
        <rFont val="新細明體"/>
        <family val="1"/>
        <charset val="136"/>
      </rPr>
      <t>期貨程式交易</t>
    </r>
    <r>
      <rPr>
        <sz val="10"/>
        <rFont val="Calibri"/>
        <family val="2"/>
      </rPr>
      <t>SOP</t>
    </r>
  </si>
  <si>
    <r>
      <rPr>
        <sz val="10"/>
        <rFont val="新細明體"/>
        <family val="1"/>
        <charset val="136"/>
      </rPr>
      <t>曾永政</t>
    </r>
  </si>
  <si>
    <r>
      <rPr>
        <sz val="10"/>
        <rFont val="新細明體"/>
        <family val="1"/>
        <charset val="136"/>
      </rPr>
      <t>股市贏家不告訴你的致富習慣：從思考到實戰</t>
    </r>
  </si>
  <si>
    <r>
      <rPr>
        <sz val="10"/>
        <rFont val="新細明體"/>
        <family val="1"/>
        <charset val="136"/>
      </rPr>
      <t>蘇穎錚</t>
    </r>
  </si>
  <si>
    <r>
      <rPr>
        <sz val="10"/>
        <rFont val="新細明體"/>
        <family val="1"/>
        <charset val="136"/>
      </rPr>
      <t>一定贏：進入股市的</t>
    </r>
    <r>
      <rPr>
        <sz val="10"/>
        <rFont val="Calibri"/>
        <family val="2"/>
      </rPr>
      <t>32</t>
    </r>
    <r>
      <rPr>
        <sz val="10"/>
        <rFont val="新細明體"/>
        <family val="1"/>
        <charset val="136"/>
      </rPr>
      <t>堂終極必修課！</t>
    </r>
  </si>
  <si>
    <r>
      <rPr>
        <sz val="10"/>
        <rFont val="新細明體"/>
        <family val="1"/>
        <charset val="136"/>
      </rPr>
      <t>阿佘</t>
    </r>
  </si>
  <si>
    <r>
      <rPr>
        <sz val="10"/>
        <rFont val="新細明體"/>
        <family val="1"/>
        <charset val="136"/>
      </rPr>
      <t>一個女生的期幻旅程：傻妞期貨進化史</t>
    </r>
  </si>
  <si>
    <r>
      <rPr>
        <sz val="10"/>
        <rFont val="新細明體"/>
        <family val="1"/>
        <charset val="136"/>
      </rPr>
      <t>陳姵伊</t>
    </r>
  </si>
  <si>
    <r>
      <rPr>
        <sz val="10"/>
        <rFont val="新細明體"/>
        <family val="1"/>
        <charset val="136"/>
      </rPr>
      <t>當沖上班族：庶民經濟新行業</t>
    </r>
  </si>
  <si>
    <r>
      <rPr>
        <sz val="10"/>
        <rFont val="新細明體"/>
        <family val="1"/>
        <charset val="136"/>
      </rPr>
      <t>黃唯碩</t>
    </r>
  </si>
  <si>
    <r>
      <rPr>
        <sz val="10"/>
        <rFont val="新細明體"/>
        <family val="1"/>
        <charset val="136"/>
      </rPr>
      <t>五代十國風雲錄─五代卷</t>
    </r>
  </si>
  <si>
    <r>
      <rPr>
        <sz val="10"/>
        <rFont val="新細明體"/>
        <family val="1"/>
        <charset val="136"/>
      </rPr>
      <t>姜狼豺盡</t>
    </r>
  </si>
  <si>
    <r>
      <rPr>
        <sz val="10"/>
        <rFont val="新細明體"/>
        <family val="1"/>
        <charset val="136"/>
      </rPr>
      <t>金戈鐵馬─劉宋帝國興亡錄</t>
    </r>
  </si>
  <si>
    <r>
      <rPr>
        <sz val="10"/>
        <rFont val="新細明體"/>
        <family val="1"/>
        <charset val="136"/>
      </rPr>
      <t>姜狼</t>
    </r>
  </si>
  <si>
    <r>
      <rPr>
        <sz val="10"/>
        <rFont val="新細明體"/>
        <family val="1"/>
        <charset val="136"/>
      </rPr>
      <t>中國詩人詞人曲家賞析</t>
    </r>
  </si>
  <si>
    <r>
      <rPr>
        <sz val="10"/>
        <rFont val="新細明體"/>
        <family val="1"/>
        <charset val="136"/>
      </rPr>
      <t>戴麗珠</t>
    </r>
  </si>
  <si>
    <r>
      <rPr>
        <sz val="10"/>
        <rFont val="新細明體"/>
        <family val="1"/>
        <charset val="136"/>
      </rPr>
      <t>時政筆記</t>
    </r>
  </si>
  <si>
    <r>
      <rPr>
        <sz val="10"/>
        <rFont val="新細明體"/>
        <family val="1"/>
        <charset val="136"/>
      </rPr>
      <t>吳振逢等</t>
    </r>
  </si>
  <si>
    <r>
      <rPr>
        <sz val="10"/>
        <rFont val="新細明體"/>
        <family val="1"/>
        <charset val="136"/>
      </rPr>
      <t>著作權法論文集（下）：著作權的實務個案</t>
    </r>
  </si>
  <si>
    <r>
      <rPr>
        <sz val="10"/>
        <rFont val="新細明體"/>
        <family val="1"/>
        <charset val="136"/>
      </rPr>
      <t>西洋哲學</t>
    </r>
  </si>
  <si>
    <r>
      <rPr>
        <sz val="10"/>
        <rFont val="新細明體"/>
        <family val="1"/>
        <charset val="136"/>
      </rPr>
      <t>世界最偉大的思想家</t>
    </r>
  </si>
  <si>
    <r>
      <rPr>
        <sz val="10"/>
        <rFont val="新細明體"/>
        <family val="1"/>
        <charset val="136"/>
      </rPr>
      <t>林天偉</t>
    </r>
  </si>
  <si>
    <r>
      <rPr>
        <sz val="10"/>
        <rFont val="新細明體"/>
        <family val="1"/>
        <charset val="136"/>
      </rPr>
      <t>億萬富翁口袋裡的經濟學</t>
    </r>
  </si>
  <si>
    <r>
      <rPr>
        <sz val="10"/>
        <rFont val="新細明體"/>
        <family val="1"/>
        <charset val="136"/>
      </rPr>
      <t>金聖榮</t>
    </r>
  </si>
  <si>
    <r>
      <rPr>
        <sz val="10"/>
        <rFont val="新細明體"/>
        <family val="1"/>
        <charset val="136"/>
      </rPr>
      <t>制度移植：民初上海的中國律師〈</t>
    </r>
    <r>
      <rPr>
        <sz val="10"/>
        <rFont val="Calibri"/>
        <family val="2"/>
      </rPr>
      <t>1912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1937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</si>
  <si>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中央研究院近代史研究所</t>
    </r>
  </si>
  <si>
    <r>
      <rPr>
        <sz val="10"/>
        <rFont val="新細明體"/>
        <family val="1"/>
        <charset val="136"/>
      </rPr>
      <t>孫慧敏</t>
    </r>
  </si>
  <si>
    <r>
      <rPr>
        <sz val="10"/>
        <rFont val="新細明體"/>
        <family val="1"/>
        <charset val="136"/>
      </rPr>
      <t>統合與分化：河北地區的共產革命〈</t>
    </r>
    <r>
      <rPr>
        <sz val="10"/>
        <rFont val="Calibri"/>
        <family val="2"/>
      </rPr>
      <t>1921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1949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</si>
  <si>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陳耀煌</t>
    </r>
  </si>
  <si>
    <r>
      <rPr>
        <sz val="10"/>
        <rFont val="新細明體"/>
        <family val="1"/>
        <charset val="136"/>
      </rPr>
      <t>動物學</t>
    </r>
  </si>
  <si>
    <r>
      <rPr>
        <sz val="10"/>
        <rFont val="新細明體"/>
        <family val="1"/>
        <charset val="136"/>
      </rPr>
      <t>澳門白蟻</t>
    </r>
  </si>
  <si>
    <r>
      <rPr>
        <sz val="10"/>
        <rFont val="新細明體"/>
        <family val="1"/>
        <charset val="136"/>
      </rPr>
      <t>澳門民政總署</t>
    </r>
  </si>
  <si>
    <r>
      <rPr>
        <sz val="10"/>
        <rFont val="新細明體"/>
        <family val="1"/>
        <charset val="136"/>
      </rPr>
      <t>澳門特別行政區民政總署園林綠化部，廣東省昆蟲研究所</t>
    </r>
  </si>
  <si>
    <r>
      <rPr>
        <sz val="10"/>
        <rFont val="新細明體"/>
        <family val="1"/>
        <charset val="136"/>
      </rPr>
      <t>《商旅秘笈》亞太、中東、非洲續篇</t>
    </r>
  </si>
  <si>
    <r>
      <rPr>
        <sz val="10"/>
        <rFont val="新細明體"/>
        <family val="1"/>
        <charset val="136"/>
      </rPr>
      <t>當主力來敲門：格局</t>
    </r>
    <r>
      <rPr>
        <sz val="10"/>
        <rFont val="Calibri"/>
        <family val="2"/>
      </rPr>
      <t>123</t>
    </r>
    <r>
      <rPr>
        <sz val="10"/>
        <rFont val="新細明體"/>
        <family val="1"/>
        <charset val="136"/>
      </rPr>
      <t>，操作好簡單</t>
    </r>
  </si>
  <si>
    <r>
      <t>2011</t>
    </r>
    <r>
      <rPr>
        <sz val="10"/>
        <rFont val="新細明體"/>
        <family val="1"/>
        <charset val="136"/>
      </rPr>
      <t>當代客家文學</t>
    </r>
  </si>
  <si>
    <r>
      <rPr>
        <sz val="10"/>
        <rFont val="新細明體"/>
        <family val="1"/>
        <charset val="136"/>
      </rPr>
      <t>台灣客家筆會</t>
    </r>
  </si>
  <si>
    <r>
      <rPr>
        <sz val="10"/>
        <rFont val="新細明體"/>
        <family val="1"/>
        <charset val="136"/>
      </rPr>
      <t>黃子堯</t>
    </r>
  </si>
  <si>
    <r>
      <rPr>
        <sz val="10"/>
        <rFont val="新細明體"/>
        <family val="1"/>
        <charset val="136"/>
      </rPr>
      <t>臺灣一家親：百年家族影像文化展</t>
    </r>
  </si>
  <si>
    <r>
      <rPr>
        <sz val="10"/>
        <rFont val="新細明體"/>
        <family val="1"/>
        <charset val="136"/>
      </rPr>
      <t>二魚文化事業有限公司</t>
    </r>
  </si>
  <si>
    <r>
      <rPr>
        <sz val="10"/>
        <rFont val="新細明體"/>
        <family val="1"/>
        <charset val="136"/>
      </rPr>
      <t>黃秀慧</t>
    </r>
  </si>
  <si>
    <r>
      <rPr>
        <sz val="10"/>
        <rFont val="新細明體"/>
        <family val="1"/>
        <charset val="136"/>
      </rPr>
      <t>勞動法權益新解</t>
    </r>
  </si>
  <si>
    <r>
      <rPr>
        <sz val="10"/>
        <rFont val="新細明體"/>
        <family val="1"/>
        <charset val="136"/>
      </rPr>
      <t>勞動視野工作室</t>
    </r>
  </si>
  <si>
    <r>
      <rPr>
        <sz val="10"/>
        <rFont val="新細明體"/>
        <family val="1"/>
        <charset val="136"/>
      </rPr>
      <t>邱羽凡，陳文育</t>
    </r>
  </si>
  <si>
    <r>
      <rPr>
        <sz val="10"/>
        <rFont val="新細明體"/>
        <family val="1"/>
        <charset val="136"/>
      </rPr>
      <t>關鍵</t>
    </r>
    <r>
      <rPr>
        <sz val="10"/>
        <rFont val="Calibri"/>
        <family val="2"/>
      </rPr>
      <t>K</t>
    </r>
    <r>
      <rPr>
        <sz val="10"/>
        <rFont val="新細明體"/>
        <family val="1"/>
        <charset val="136"/>
      </rPr>
      <t>線：看懂</t>
    </r>
    <r>
      <rPr>
        <sz val="10"/>
        <rFont val="Calibri"/>
        <family val="2"/>
      </rPr>
      <t>K</t>
    </r>
    <r>
      <rPr>
        <sz val="10"/>
        <rFont val="新細明體"/>
        <family val="1"/>
        <charset val="136"/>
      </rPr>
      <t>線關鍵不求人</t>
    </r>
  </si>
  <si>
    <r>
      <rPr>
        <sz val="10"/>
        <rFont val="新細明體"/>
        <family val="1"/>
        <charset val="136"/>
      </rPr>
      <t>收藏的秘密</t>
    </r>
  </si>
  <si>
    <r>
      <rPr>
        <sz val="10"/>
        <rFont val="新細明體"/>
        <family val="1"/>
        <charset val="136"/>
      </rPr>
      <t>信實文化行銷有限公司</t>
    </r>
  </si>
  <si>
    <r>
      <rPr>
        <sz val="10"/>
        <rFont val="新細明體"/>
        <family val="1"/>
        <charset val="136"/>
      </rPr>
      <t>莊仲平</t>
    </r>
  </si>
  <si>
    <r>
      <rPr>
        <sz val="10"/>
        <rFont val="新細明體"/>
        <family val="1"/>
        <charset val="136"/>
      </rPr>
      <t>你不可不知道的歐洲藝術與建築風格</t>
    </r>
  </si>
  <si>
    <r>
      <rPr>
        <sz val="10"/>
        <rFont val="新細明體"/>
        <family val="1"/>
        <charset val="136"/>
      </rPr>
      <t>許麗雯</t>
    </r>
  </si>
  <si>
    <r>
      <rPr>
        <sz val="10"/>
        <rFont val="新細明體"/>
        <family val="1"/>
        <charset val="136"/>
      </rPr>
      <t>音樂</t>
    </r>
  </si>
  <si>
    <r>
      <rPr>
        <sz val="10"/>
        <rFont val="新細明體"/>
        <family val="1"/>
        <charset val="136"/>
      </rPr>
      <t>你不可不知道的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首鋼琴曲與器樂曲</t>
    </r>
  </si>
  <si>
    <r>
      <rPr>
        <sz val="10"/>
        <rFont val="新細明體"/>
        <family val="1"/>
        <charset val="136"/>
      </rPr>
      <t>許麗雯暨高談音樂編輯小組</t>
    </r>
  </si>
  <si>
    <r>
      <rPr>
        <sz val="10"/>
        <rFont val="新細明體"/>
        <family val="1"/>
        <charset val="136"/>
      </rPr>
      <t>前進俄羅斯</t>
    </r>
  </si>
  <si>
    <r>
      <rPr>
        <sz val="10"/>
        <rFont val="新細明體"/>
        <family val="1"/>
        <charset val="136"/>
      </rPr>
      <t>鄭良瑩</t>
    </r>
  </si>
  <si>
    <r>
      <rPr>
        <sz val="10"/>
        <rFont val="新細明體"/>
        <family val="1"/>
        <charset val="136"/>
      </rPr>
      <t>家庭學校</t>
    </r>
  </si>
  <si>
    <r>
      <rPr>
        <sz val="10"/>
        <rFont val="新細明體"/>
        <family val="1"/>
        <charset val="136"/>
      </rPr>
      <t>綠園出版社</t>
    </r>
  </si>
  <si>
    <r>
      <rPr>
        <sz val="10"/>
        <rFont val="新細明體"/>
        <family val="1"/>
        <charset val="136"/>
      </rPr>
      <t>（英）約翰‧洛克</t>
    </r>
  </si>
  <si>
    <r>
      <t>M.S.</t>
    </r>
    <r>
      <rPr>
        <sz val="10"/>
        <rFont val="新細明體"/>
        <family val="1"/>
        <charset val="136"/>
      </rPr>
      <t>斯特娜的自然教育</t>
    </r>
  </si>
  <si>
    <r>
      <rPr>
        <sz val="10"/>
        <rFont val="新細明體"/>
        <family val="1"/>
        <charset val="136"/>
      </rPr>
      <t>（美）</t>
    </r>
    <r>
      <rPr>
        <sz val="10"/>
        <rFont val="Calibri"/>
        <family val="2"/>
      </rPr>
      <t>M.S.</t>
    </r>
    <r>
      <rPr>
        <sz val="10"/>
        <rFont val="新細明體"/>
        <family val="1"/>
        <charset val="136"/>
      </rPr>
      <t>斯特娜夫人</t>
    </r>
  </si>
  <si>
    <r>
      <rPr>
        <sz val="10"/>
        <rFont val="新細明體"/>
        <family val="1"/>
        <charset val="136"/>
      </rPr>
      <t>讓你的孩子成為佼佼者－教孩子學會學習</t>
    </r>
  </si>
  <si>
    <r>
      <rPr>
        <sz val="10"/>
        <rFont val="新細明體"/>
        <family val="1"/>
        <charset val="136"/>
      </rPr>
      <t>張愛卿</t>
    </r>
  </si>
  <si>
    <r>
      <rPr>
        <sz val="10"/>
        <rFont val="新細明體"/>
        <family val="1"/>
        <charset val="136"/>
      </rPr>
      <t>讓你的孩子成為佼佼者－開發孩子的智能</t>
    </r>
  </si>
  <si>
    <r>
      <rPr>
        <sz val="10"/>
        <rFont val="新細明體"/>
        <family val="1"/>
        <charset val="136"/>
      </rPr>
      <t>周宗奎，范翠英</t>
    </r>
  </si>
  <si>
    <r>
      <rPr>
        <sz val="10"/>
        <rFont val="新細明體"/>
        <family val="1"/>
        <charset val="136"/>
      </rPr>
      <t>讓你的孩子成為佼佼者－孩子的社交訓練</t>
    </r>
  </si>
  <si>
    <r>
      <rPr>
        <sz val="10"/>
        <rFont val="新細明體"/>
        <family val="1"/>
        <charset val="136"/>
      </rPr>
      <t>佐斌，何靜</t>
    </r>
  </si>
  <si>
    <r>
      <rPr>
        <sz val="10"/>
        <rFont val="新細明體"/>
        <family val="1"/>
        <charset val="136"/>
      </rPr>
      <t>中國情詩文選</t>
    </r>
  </si>
  <si>
    <r>
      <rPr>
        <sz val="10"/>
        <rFont val="新細明體"/>
        <family val="1"/>
        <charset val="136"/>
      </rPr>
      <t>俊嘉文化事業有限公司</t>
    </r>
  </si>
  <si>
    <r>
      <rPr>
        <sz val="10"/>
        <rFont val="新細明體"/>
        <family val="1"/>
        <charset val="136"/>
      </rPr>
      <t>余佳明</t>
    </r>
  </si>
  <si>
    <r>
      <rPr>
        <sz val="10"/>
        <rFont val="新細明體"/>
        <family val="1"/>
        <charset val="136"/>
      </rPr>
      <t>第九屆「台灣地方鄉鎮觀光產業發展與前瞻」學術研討會論文集</t>
    </r>
  </si>
  <si>
    <r>
      <rPr>
        <sz val="10"/>
        <rFont val="新細明體"/>
        <family val="1"/>
        <charset val="136"/>
      </rPr>
      <t>景文科技大學旅遊管理系</t>
    </r>
  </si>
  <si>
    <r>
      <rPr>
        <sz val="10"/>
        <rFont val="新細明體"/>
        <family val="1"/>
        <charset val="136"/>
      </rPr>
      <t>莫皓帆</t>
    </r>
  </si>
  <si>
    <r>
      <rPr>
        <sz val="10"/>
        <rFont val="新細明體"/>
        <family val="1"/>
        <charset val="136"/>
      </rPr>
      <t>蔣立琦，蔡綠蓉，黃靜微等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</si>
  <si>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社區衛生護理學</t>
    </r>
  </si>
  <si>
    <r>
      <rPr>
        <sz val="10"/>
        <rFont val="新細明體"/>
        <family val="1"/>
        <charset val="136"/>
      </rPr>
      <t>尹祚芊，阮玉梅，吳慧嫻，何瓊芳，柯惠玲等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</si>
  <si>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繆珣，吳孟凌，翁淑娟，張靜芬，趙淑美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</si>
  <si>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復健護理學</t>
    </r>
  </si>
  <si>
    <r>
      <rPr>
        <sz val="10"/>
        <rFont val="新細明體"/>
        <family val="1"/>
        <charset val="136"/>
      </rPr>
      <t>林月春，陳筱瑀，曾建寧，葉純妤，陳美香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</si>
  <si>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美洲史地</t>
    </r>
  </si>
  <si>
    <r>
      <rPr>
        <sz val="10"/>
        <rFont val="新細明體"/>
        <family val="1"/>
        <charset val="136"/>
      </rPr>
      <t>向前看‧在路上：羅斯福新政從綱領到實現</t>
    </r>
  </si>
  <si>
    <r>
      <rPr>
        <sz val="10"/>
        <rFont val="新細明體"/>
        <family val="1"/>
        <charset val="136"/>
      </rPr>
      <t>冠橙出版有限公司</t>
    </r>
  </si>
  <si>
    <r>
      <rPr>
        <sz val="10"/>
        <rFont val="新細明體"/>
        <family val="1"/>
        <charset val="136"/>
      </rPr>
      <t>富蘭克林‧</t>
    </r>
    <r>
      <rPr>
        <sz val="10"/>
        <rFont val="Calibri"/>
        <family val="2"/>
      </rPr>
      <t>D</t>
    </r>
    <r>
      <rPr>
        <sz val="10"/>
        <rFont val="新細明體"/>
        <family val="1"/>
        <charset val="136"/>
      </rPr>
      <t>‧羅斯福</t>
    </r>
  </si>
  <si>
    <r>
      <rPr>
        <sz val="10"/>
        <rFont val="新細明體"/>
        <family val="1"/>
        <charset val="136"/>
      </rPr>
      <t>西洋文學</t>
    </r>
  </si>
  <si>
    <r>
      <rPr>
        <sz val="10"/>
        <rFont val="新細明體"/>
        <family val="1"/>
        <charset val="136"/>
      </rPr>
      <t>仰望星空：劍橋大學莫德林學院院長與你對話人生</t>
    </r>
  </si>
  <si>
    <r>
      <rPr>
        <sz val="10"/>
        <rFont val="新細明體"/>
        <family val="1"/>
        <charset val="136"/>
      </rPr>
      <t>亞瑟‧克里斯多夫‧本森</t>
    </r>
  </si>
  <si>
    <r>
      <rPr>
        <sz val="10"/>
        <rFont val="新細明體"/>
        <family val="1"/>
        <charset val="136"/>
      </rPr>
      <t>豐富人生：劍橋大學莫德林學院院長本森帶領你跨出人生的第一步</t>
    </r>
  </si>
  <si>
    <r>
      <rPr>
        <sz val="10"/>
        <rFont val="新細明體"/>
        <family val="1"/>
        <charset val="136"/>
      </rPr>
      <t>統計</t>
    </r>
  </si>
  <si>
    <r>
      <t>1996</t>
    </r>
    <r>
      <rPr>
        <sz val="10"/>
        <rFont val="新細明體"/>
        <family val="1"/>
        <charset val="136"/>
      </rPr>
      <t>～</t>
    </r>
    <r>
      <rPr>
        <sz val="10"/>
        <rFont val="Calibri"/>
        <family val="2"/>
      </rPr>
      <t>2009</t>
    </r>
    <r>
      <rPr>
        <sz val="10"/>
        <rFont val="新細明體"/>
        <family val="1"/>
        <charset val="136"/>
      </rPr>
      <t>重大傷病、糖尿病、精神疾病經驗統計研究－以全民健康保險研究資料庫為基礎</t>
    </r>
  </si>
  <si>
    <r>
      <rPr>
        <sz val="10"/>
        <rFont val="新細明體"/>
        <family val="1"/>
        <charset val="136"/>
      </rPr>
      <t>財團法人保險事業發展中心</t>
    </r>
  </si>
  <si>
    <r>
      <rPr>
        <sz val="10"/>
        <rFont val="新細明體"/>
        <family val="1"/>
        <charset val="136"/>
      </rPr>
      <t>喬治華，莊聲和，梁正德，袁曉芝，鍾孟鈴，徐豈庸</t>
    </r>
  </si>
  <si>
    <r>
      <rPr>
        <sz val="10"/>
        <rFont val="新細明體"/>
        <family val="1"/>
        <charset val="136"/>
      </rPr>
      <t>風險管理與保險規劃</t>
    </r>
  </si>
  <si>
    <r>
      <rPr>
        <sz val="10"/>
        <rFont val="新細明體"/>
        <family val="1"/>
        <charset val="136"/>
      </rPr>
      <t>江朝峰，吳福山，李維倫，范姜肱，袁曉芝，高棟梁，彭金隆，葉銘進，鄭鎮樑</t>
    </r>
  </si>
  <si>
    <r>
      <rPr>
        <sz val="10"/>
        <rFont val="新細明體"/>
        <family val="1"/>
        <charset val="136"/>
      </rPr>
      <t>財產保險經營</t>
    </r>
  </si>
  <si>
    <r>
      <rPr>
        <sz val="10"/>
        <rFont val="新細明體"/>
        <family val="1"/>
        <charset val="136"/>
      </rPr>
      <t>廖述源</t>
    </r>
  </si>
  <si>
    <r>
      <rPr>
        <sz val="10"/>
        <rFont val="新細明體"/>
        <family val="1"/>
        <charset val="136"/>
      </rPr>
      <t>人身保險理賠爭議調處案例彙編《第二輯》</t>
    </r>
  </si>
  <si>
    <r>
      <rPr>
        <sz val="10"/>
        <rFont val="新細明體"/>
        <family val="1"/>
        <charset val="136"/>
      </rPr>
      <t>李育錚，林志六，金憶惠，卓明正，吳月瓏</t>
    </r>
  </si>
  <si>
    <r>
      <rPr>
        <sz val="10"/>
        <rFont val="新細明體"/>
        <family val="1"/>
        <charset val="136"/>
      </rPr>
      <t>汽車保險</t>
    </r>
  </si>
  <si>
    <r>
      <rPr>
        <sz val="10"/>
        <rFont val="新細明體"/>
        <family val="1"/>
        <charset val="136"/>
      </rPr>
      <t>陳伯耀，黃淑燕，徐敏珍</t>
    </r>
  </si>
  <si>
    <r>
      <rPr>
        <sz val="10"/>
        <rFont val="新細明體"/>
        <family val="1"/>
        <charset val="136"/>
      </rPr>
      <t>海上保險</t>
    </r>
  </si>
  <si>
    <r>
      <rPr>
        <sz val="10"/>
        <rFont val="新細明體"/>
        <family val="1"/>
        <charset val="136"/>
      </rPr>
      <t>邱展發，黃西岩，曹有諒，王昭文，李崇憲，黃承陽，楊鴻彬</t>
    </r>
  </si>
  <si>
    <r>
      <rPr>
        <sz val="10"/>
        <rFont val="新細明體"/>
        <family val="1"/>
        <charset val="136"/>
      </rPr>
      <t>世界最偉大的謀略學經典</t>
    </r>
  </si>
  <si>
    <r>
      <rPr>
        <sz val="10"/>
        <rFont val="新細明體"/>
        <family val="1"/>
        <charset val="136"/>
      </rPr>
      <t>譚啟平</t>
    </r>
  </si>
  <si>
    <r>
      <rPr>
        <sz val="10"/>
        <rFont val="新細明體"/>
        <family val="1"/>
        <charset val="136"/>
      </rPr>
      <t>世界最偉大的文學家</t>
    </r>
  </si>
  <si>
    <r>
      <rPr>
        <sz val="10"/>
        <rFont val="新細明體"/>
        <family val="1"/>
        <charset val="136"/>
      </rPr>
      <t>羅明陽</t>
    </r>
  </si>
  <si>
    <r>
      <rPr>
        <sz val="10"/>
        <rFont val="新細明體"/>
        <family val="1"/>
        <charset val="136"/>
      </rPr>
      <t>圖解曾國藩挺經</t>
    </r>
  </si>
  <si>
    <r>
      <rPr>
        <sz val="10"/>
        <rFont val="新細明體"/>
        <family val="1"/>
        <charset val="136"/>
      </rPr>
      <t>曾國藩</t>
    </r>
  </si>
  <si>
    <r>
      <rPr>
        <sz val="10"/>
        <rFont val="新細明體"/>
        <family val="1"/>
        <charset val="136"/>
      </rPr>
      <t>參展行銷：如何參加國外展覽</t>
    </r>
  </si>
  <si>
    <r>
      <rPr>
        <sz val="10"/>
        <rFont val="新細明體"/>
        <family val="1"/>
        <charset val="136"/>
      </rPr>
      <t>閃‧耀‧東‧協：菲律賓與印尼</t>
    </r>
  </si>
  <si>
    <r>
      <rPr>
        <sz val="10"/>
        <rFont val="新細明體"/>
        <family val="1"/>
        <charset val="136"/>
      </rPr>
      <t>數學</t>
    </r>
  </si>
  <si>
    <r>
      <rPr>
        <sz val="10"/>
        <rFont val="新細明體"/>
        <family val="1"/>
        <charset val="136"/>
      </rPr>
      <t>遠距照護書集：寬頻網路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雲端運算（第一冊）</t>
    </r>
  </si>
  <si>
    <r>
      <rPr>
        <sz val="10"/>
        <rFont val="新細明體"/>
        <family val="1"/>
        <charset val="136"/>
      </rPr>
      <t>王松賓</t>
    </r>
  </si>
  <si>
    <r>
      <rPr>
        <sz val="10"/>
        <rFont val="新細明體"/>
        <family val="1"/>
        <charset val="136"/>
      </rPr>
      <t>遠距照護書集：健康福祉（第二冊）</t>
    </r>
  </si>
  <si>
    <r>
      <rPr>
        <sz val="10"/>
        <rFont val="新細明體"/>
        <family val="1"/>
        <charset val="136"/>
      </rPr>
      <t>圖鑑百年文獻：晚清民國年間畫報源流特點探究</t>
    </r>
  </si>
  <si>
    <r>
      <rPr>
        <sz val="10"/>
        <rFont val="新細明體"/>
        <family val="1"/>
        <charset val="136"/>
      </rPr>
      <t>祝均宙</t>
    </r>
  </si>
  <si>
    <r>
      <rPr>
        <sz val="10"/>
        <rFont val="新細明體"/>
        <family val="1"/>
        <charset val="136"/>
      </rPr>
      <t>工會保護與不當勞動行為裁決制度</t>
    </r>
  </si>
  <si>
    <r>
      <rPr>
        <sz val="10"/>
        <rFont val="新細明體"/>
        <family val="1"/>
        <charset val="136"/>
      </rPr>
      <t>林良榮，邱羽凡，張鑫隆</t>
    </r>
  </si>
  <si>
    <r>
      <t>60</t>
    </r>
    <r>
      <rPr>
        <sz val="10"/>
        <rFont val="新細明體"/>
        <family val="1"/>
        <charset val="136"/>
      </rPr>
      <t>年台海風雲大揭秘</t>
    </r>
  </si>
  <si>
    <r>
      <rPr>
        <sz val="10"/>
        <rFont val="新細明體"/>
        <family val="1"/>
        <charset val="136"/>
      </rPr>
      <t>靈活文化事業有限公司</t>
    </r>
  </si>
  <si>
    <r>
      <rPr>
        <sz val="10"/>
        <rFont val="新細明體"/>
        <family val="1"/>
        <charset val="136"/>
      </rPr>
      <t>李亮、李立等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</si>
  <si>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化學與人生</t>
    </r>
  </si>
  <si>
    <r>
      <rPr>
        <sz val="10"/>
        <rFont val="新細明體"/>
        <family val="1"/>
        <charset val="136"/>
      </rPr>
      <t>梁碧峯</t>
    </r>
  </si>
  <si>
    <r>
      <rPr>
        <sz val="10"/>
        <rFont val="新細明體"/>
        <family val="1"/>
        <charset val="136"/>
      </rPr>
      <t>活用股市技術分析：股市登峰逃頂的藝術</t>
    </r>
  </si>
  <si>
    <r>
      <rPr>
        <sz val="10"/>
        <rFont val="新細明體"/>
        <family val="1"/>
        <charset val="136"/>
      </rPr>
      <t>天文學</t>
    </r>
  </si>
  <si>
    <r>
      <rPr>
        <sz val="10"/>
        <rFont val="新細明體"/>
        <family val="1"/>
        <charset val="136"/>
      </rPr>
      <t>暖化戰爭二部曲：能源與環境問題</t>
    </r>
  </si>
  <si>
    <r>
      <rPr>
        <sz val="10"/>
        <rFont val="新細明體"/>
        <family val="1"/>
        <charset val="136"/>
      </rPr>
      <t>商鼎文化出版社</t>
    </r>
  </si>
  <si>
    <r>
      <rPr>
        <sz val="10"/>
        <rFont val="新細明體"/>
        <family val="1"/>
        <charset val="136"/>
      </rPr>
      <t>郭箴誠</t>
    </r>
  </si>
  <si>
    <r>
      <rPr>
        <sz val="10"/>
        <rFont val="新細明體"/>
        <family val="1"/>
        <charset val="136"/>
      </rPr>
      <t>暖化戰爭三部曲：綠色新希望－再生能源</t>
    </r>
  </si>
  <si>
    <r>
      <rPr>
        <sz val="10"/>
        <rFont val="新細明體"/>
        <family val="1"/>
        <charset val="136"/>
      </rPr>
      <t>暖化戰爭：全球暖化與氣候變遷</t>
    </r>
  </si>
  <si>
    <r>
      <rPr>
        <sz val="10"/>
        <rFont val="新細明體"/>
        <family val="1"/>
        <charset val="136"/>
      </rPr>
      <t>偽書與禁書</t>
    </r>
  </si>
  <si>
    <r>
      <rPr>
        <sz val="10"/>
        <rFont val="新細明體"/>
        <family val="1"/>
        <charset val="136"/>
      </rPr>
      <t>林慶彰</t>
    </r>
  </si>
  <si>
    <r>
      <rPr>
        <sz val="10"/>
        <rFont val="新細明體"/>
        <family val="1"/>
        <charset val="136"/>
      </rPr>
      <t>細菌的世界</t>
    </r>
  </si>
  <si>
    <r>
      <rPr>
        <sz val="10"/>
        <rFont val="新細明體"/>
        <family val="1"/>
        <charset val="136"/>
      </rPr>
      <t>徐明達</t>
    </r>
  </si>
  <si>
    <r>
      <rPr>
        <sz val="10"/>
        <rFont val="新細明體"/>
        <family val="1"/>
        <charset val="136"/>
      </rPr>
      <t>審議式民主的理想與侷限</t>
    </r>
  </si>
  <si>
    <r>
      <rPr>
        <sz val="10"/>
        <rFont val="新細明體"/>
        <family val="1"/>
        <charset val="136"/>
      </rPr>
      <t>巨流圖書股份有限公司</t>
    </r>
  </si>
  <si>
    <r>
      <rPr>
        <sz val="10"/>
        <rFont val="新細明體"/>
        <family val="1"/>
        <charset val="136"/>
      </rPr>
      <t>梁文韜，郭秋永，曾國祥，黃競涓，劉正山</t>
    </r>
  </si>
  <si>
    <r>
      <rPr>
        <sz val="10"/>
        <rFont val="新細明體"/>
        <family val="1"/>
        <charset val="136"/>
      </rPr>
      <t>新移民的勞動、權利與法制</t>
    </r>
  </si>
  <si>
    <r>
      <rPr>
        <sz val="10"/>
        <rFont val="新細明體"/>
        <family val="1"/>
        <charset val="136"/>
      </rPr>
      <t>楊君仁</t>
    </r>
  </si>
  <si>
    <r>
      <rPr>
        <sz val="10"/>
        <rFont val="新細明體"/>
        <family val="1"/>
        <charset val="136"/>
      </rPr>
      <t>新聞學</t>
    </r>
  </si>
  <si>
    <r>
      <rPr>
        <sz val="10"/>
        <rFont val="新細明體"/>
        <family val="1"/>
        <charset val="136"/>
      </rPr>
      <t>說聞解字</t>
    </r>
  </si>
  <si>
    <r>
      <rPr>
        <sz val="10"/>
        <rFont val="新細明體"/>
        <family val="1"/>
        <charset val="136"/>
      </rPr>
      <t>彭家發</t>
    </r>
  </si>
  <si>
    <r>
      <rPr>
        <sz val="10"/>
        <rFont val="新細明體"/>
        <family val="1"/>
        <charset val="136"/>
      </rPr>
      <t>家族企業還重要嗎？</t>
    </r>
  </si>
  <si>
    <r>
      <rPr>
        <sz val="10"/>
        <rFont val="新細明體"/>
        <family val="1"/>
        <charset val="136"/>
      </rPr>
      <t>王振寰，溫肇東</t>
    </r>
  </si>
  <si>
    <r>
      <rPr>
        <sz val="10"/>
        <rFont val="新細明體"/>
        <family val="1"/>
        <charset val="136"/>
      </rPr>
      <t>國會及電視媒體改革建議案</t>
    </r>
  </si>
  <si>
    <r>
      <rPr>
        <sz val="10"/>
        <rFont val="新細明體"/>
        <family val="1"/>
        <charset val="136"/>
      </rPr>
      <t>瞿海源</t>
    </r>
  </si>
  <si>
    <r>
      <rPr>
        <sz val="10"/>
        <rFont val="新細明體"/>
        <family val="1"/>
        <charset val="136"/>
      </rPr>
      <t>新聞，多少錢？！：探索置入性行銷對電視新聞的影響</t>
    </r>
  </si>
  <si>
    <r>
      <rPr>
        <sz val="10"/>
        <rFont val="新細明體"/>
        <family val="1"/>
        <charset val="136"/>
      </rPr>
      <t>劉蕙苓</t>
    </r>
  </si>
  <si>
    <r>
      <rPr>
        <sz val="10"/>
        <rFont val="新細明體"/>
        <family val="1"/>
        <charset val="136"/>
      </rPr>
      <t>國際政治理論與人道干預：論多元主義與團合主義之爭辯</t>
    </r>
  </si>
  <si>
    <r>
      <rPr>
        <sz val="10"/>
        <rFont val="新細明體"/>
        <family val="1"/>
        <charset val="136"/>
      </rPr>
      <t>梁文韜</t>
    </r>
  </si>
  <si>
    <r>
      <rPr>
        <sz val="10"/>
        <rFont val="新細明體"/>
        <family val="1"/>
        <charset val="136"/>
      </rPr>
      <t>陽剛氣質：國外論述與臺灣經驗</t>
    </r>
  </si>
  <si>
    <r>
      <rPr>
        <sz val="10"/>
        <rFont val="新細明體"/>
        <family val="1"/>
        <charset val="136"/>
      </rPr>
      <t>臺灣女性學學會，張盈堃，吳嘉麗</t>
    </r>
  </si>
  <si>
    <r>
      <rPr>
        <sz val="10"/>
        <rFont val="新細明體"/>
        <family val="1"/>
        <charset val="136"/>
      </rPr>
      <t>工安衛生大全</t>
    </r>
  </si>
  <si>
    <r>
      <rPr>
        <sz val="10"/>
        <rFont val="新細明體"/>
        <family val="1"/>
        <charset val="136"/>
      </rPr>
      <t>高雄復文圖書出版社</t>
    </r>
  </si>
  <si>
    <r>
      <rPr>
        <sz val="10"/>
        <rFont val="新細明體"/>
        <family val="1"/>
        <charset val="136"/>
      </rPr>
      <t>許金和</t>
    </r>
  </si>
  <si>
    <r>
      <rPr>
        <sz val="10"/>
        <rFont val="新細明體"/>
        <family val="1"/>
        <charset val="136"/>
      </rPr>
      <t>用心耕福田</t>
    </r>
  </si>
  <si>
    <r>
      <rPr>
        <sz val="10"/>
        <rFont val="新細明體"/>
        <family val="1"/>
        <charset val="136"/>
      </rPr>
      <t>何福田</t>
    </r>
  </si>
  <si>
    <r>
      <rPr>
        <sz val="10"/>
        <rFont val="新細明體"/>
        <family val="1"/>
        <charset val="136"/>
      </rPr>
      <t>六國教育制度分析：美德英日法中</t>
    </r>
  </si>
  <si>
    <r>
      <rPr>
        <sz val="10"/>
        <rFont val="新細明體"/>
        <family val="1"/>
        <charset val="136"/>
      </rPr>
      <t>麗文文化事業股份有限公司</t>
    </r>
  </si>
  <si>
    <r>
      <rPr>
        <sz val="10"/>
        <rFont val="新細明體"/>
        <family val="1"/>
        <charset val="136"/>
      </rPr>
      <t>丁志權</t>
    </r>
  </si>
  <si>
    <r>
      <rPr>
        <sz val="10"/>
        <rFont val="新細明體"/>
        <family val="1"/>
        <charset val="136"/>
      </rPr>
      <t>新加坡樂齡學習：組織與實務</t>
    </r>
  </si>
  <si>
    <r>
      <rPr>
        <sz val="10"/>
        <rFont val="新細明體"/>
        <family val="1"/>
        <charset val="136"/>
      </rPr>
      <t>王維旎，朱芬郁，李孟芬，李雅慧，胡夢鯨，高文彬，凌展輝，黃鈺樺，陳雪珠，蕭玉芬，魏惠娟，嚴嘉明</t>
    </r>
  </si>
  <si>
    <r>
      <rPr>
        <sz val="10"/>
        <rFont val="新細明體"/>
        <family val="1"/>
        <charset val="136"/>
      </rPr>
      <t>臺灣發展論</t>
    </r>
  </si>
  <si>
    <r>
      <rPr>
        <sz val="10"/>
        <rFont val="新細明體"/>
        <family val="1"/>
        <charset val="136"/>
      </rPr>
      <t>葛傳宇</t>
    </r>
  </si>
  <si>
    <r>
      <rPr>
        <sz val="10"/>
        <rFont val="新細明體"/>
        <family val="1"/>
        <charset val="136"/>
      </rPr>
      <t>銀行法與金融控股公司法</t>
    </r>
  </si>
  <si>
    <r>
      <rPr>
        <sz val="10"/>
        <rFont val="新細明體"/>
        <family val="1"/>
        <charset val="136"/>
      </rPr>
      <t>周伯翰</t>
    </r>
  </si>
  <si>
    <r>
      <rPr>
        <sz val="10"/>
        <rFont val="新細明體"/>
        <family val="1"/>
        <charset val="136"/>
      </rPr>
      <t>簡明應用文</t>
    </r>
  </si>
  <si>
    <r>
      <rPr>
        <sz val="10"/>
        <rFont val="新細明體"/>
        <family val="1"/>
        <charset val="136"/>
      </rPr>
      <t>陳清茂</t>
    </r>
  </si>
  <si>
    <r>
      <rPr>
        <sz val="10"/>
        <rFont val="新細明體"/>
        <family val="1"/>
        <charset val="136"/>
      </rPr>
      <t>物理學</t>
    </r>
  </si>
  <si>
    <r>
      <rPr>
        <sz val="10"/>
        <rFont val="新細明體"/>
        <family val="1"/>
        <charset val="136"/>
      </rPr>
      <t>流體熱物性：估算方法及應用</t>
    </r>
  </si>
  <si>
    <r>
      <rPr>
        <sz val="10"/>
        <rFont val="新細明體"/>
        <family val="1"/>
        <charset val="136"/>
      </rPr>
      <t>鍾天鴻</t>
    </r>
  </si>
  <si>
    <r>
      <rPr>
        <sz val="10"/>
        <rFont val="新細明體"/>
        <family val="1"/>
        <charset val="136"/>
      </rPr>
      <t>海洋教育：海洋故事教學</t>
    </r>
  </si>
  <si>
    <r>
      <rPr>
        <sz val="10"/>
        <rFont val="新細明體"/>
        <family val="1"/>
        <charset val="136"/>
      </rPr>
      <t>吳靖國，施心茹，何文婷，謝素月，張思涵，鍾守惠，楊昕蕙</t>
    </r>
  </si>
  <si>
    <r>
      <rPr>
        <sz val="10"/>
        <rFont val="新細明體"/>
        <family val="1"/>
        <charset val="136"/>
      </rPr>
      <t>古今文選</t>
    </r>
  </si>
  <si>
    <r>
      <rPr>
        <sz val="10"/>
        <rFont val="新細明體"/>
        <family val="1"/>
        <charset val="136"/>
      </rPr>
      <t>王季香，施忠賢，陳文豪，陳智賢，陸冠州，鄭國瑞，戴俊芬，謝奇懿</t>
    </r>
  </si>
  <si>
    <r>
      <rPr>
        <sz val="10"/>
        <rFont val="新細明體"/>
        <family val="1"/>
        <charset val="136"/>
      </rPr>
      <t>哲學與人生：人生、繞路與哲學</t>
    </r>
  </si>
  <si>
    <r>
      <rPr>
        <sz val="10"/>
        <rFont val="新細明體"/>
        <family val="1"/>
        <charset val="136"/>
      </rPr>
      <t>薛清江</t>
    </r>
  </si>
  <si>
    <r>
      <rPr>
        <sz val="10"/>
        <rFont val="新細明體"/>
        <family val="1"/>
        <charset val="136"/>
      </rPr>
      <t>各國高等教育經營管理之比較</t>
    </r>
  </si>
  <si>
    <r>
      <rPr>
        <sz val="10"/>
        <rFont val="新細明體"/>
        <family val="1"/>
        <charset val="136"/>
      </rPr>
      <t>鍾宜興</t>
    </r>
  </si>
  <si>
    <r>
      <rPr>
        <sz val="10"/>
        <rFont val="新細明體"/>
        <family val="1"/>
        <charset val="136"/>
      </rPr>
      <t>創意創新創業：智慧工程的理論與實踐</t>
    </r>
  </si>
  <si>
    <r>
      <rPr>
        <sz val="10"/>
        <rFont val="新細明體"/>
        <family val="1"/>
        <charset val="136"/>
      </rPr>
      <t>劉世南</t>
    </r>
  </si>
  <si>
    <r>
      <rPr>
        <sz val="10"/>
        <rFont val="新細明體"/>
        <family val="1"/>
        <charset val="136"/>
      </rPr>
      <t>把理念帶進教室：通識教師實務錦囊</t>
    </r>
  </si>
  <si>
    <r>
      <rPr>
        <sz val="10"/>
        <rFont val="新細明體"/>
        <family val="1"/>
        <charset val="136"/>
      </rPr>
      <t>黃俊儒，薛清江</t>
    </r>
  </si>
  <si>
    <r>
      <rPr>
        <sz val="10"/>
        <rFont val="新細明體"/>
        <family val="1"/>
        <charset val="136"/>
      </rPr>
      <t>兩岸關係新論</t>
    </r>
  </si>
  <si>
    <r>
      <rPr>
        <sz val="10"/>
        <rFont val="新細明體"/>
        <family val="1"/>
        <charset val="136"/>
      </rPr>
      <t>吳建德，王海良，朱顯龍，王瑋琦，夏立平，張蜀誠</t>
    </r>
  </si>
  <si>
    <r>
      <rPr>
        <sz val="10"/>
        <rFont val="新細明體"/>
        <family val="1"/>
        <charset val="136"/>
      </rPr>
      <t>生命教育：與生命對話</t>
    </r>
  </si>
  <si>
    <r>
      <rPr>
        <sz val="10"/>
        <rFont val="新細明體"/>
        <family val="1"/>
        <charset val="136"/>
      </rPr>
      <t>李英明</t>
    </r>
  </si>
  <si>
    <r>
      <rPr>
        <sz val="10"/>
        <rFont val="新細明體"/>
        <family val="1"/>
        <charset val="136"/>
      </rPr>
      <t>兩岸文教交流與思考</t>
    </r>
  </si>
  <si>
    <r>
      <rPr>
        <sz val="10"/>
        <rFont val="新細明體"/>
        <family val="1"/>
        <charset val="136"/>
      </rPr>
      <t>楊景堯</t>
    </r>
  </si>
  <si>
    <r>
      <rPr>
        <sz val="10"/>
        <rFont val="新細明體"/>
        <family val="1"/>
        <charset val="136"/>
      </rPr>
      <t>柳暗花明：兩岸軍事互信與和平協議之路</t>
    </r>
  </si>
  <si>
    <r>
      <rPr>
        <sz val="10"/>
        <rFont val="新細明體"/>
        <family val="1"/>
        <charset val="136"/>
      </rPr>
      <t>吳建德，張蜀誠，王瑋琦</t>
    </r>
  </si>
  <si>
    <r>
      <rPr>
        <sz val="10"/>
        <rFont val="新細明體"/>
        <family val="1"/>
        <charset val="136"/>
      </rPr>
      <t>大自然之道與聖人之行</t>
    </r>
  </si>
  <si>
    <r>
      <rPr>
        <sz val="10"/>
        <rFont val="新細明體"/>
        <family val="1"/>
        <charset val="136"/>
      </rPr>
      <t>胡順萍</t>
    </r>
  </si>
  <si>
    <r>
      <rPr>
        <sz val="10"/>
        <rFont val="新細明體"/>
        <family val="1"/>
        <charset val="136"/>
      </rPr>
      <t>臨床呼吸照護技巧學</t>
    </r>
  </si>
  <si>
    <r>
      <rPr>
        <sz val="10"/>
        <rFont val="新細明體"/>
        <family val="1"/>
        <charset val="136"/>
      </rPr>
      <t>鍾飲文，周世華，莊逸君</t>
    </r>
  </si>
  <si>
    <r>
      <rPr>
        <sz val="10"/>
        <rFont val="新細明體"/>
        <family val="1"/>
        <charset val="136"/>
      </rPr>
      <t>預防文明病的天然保健食材和活性植化素</t>
    </r>
  </si>
  <si>
    <r>
      <rPr>
        <sz val="10"/>
        <rFont val="新細明體"/>
        <family val="1"/>
        <charset val="136"/>
      </rPr>
      <t>蔣連財</t>
    </r>
  </si>
  <si>
    <r>
      <rPr>
        <sz val="10"/>
        <rFont val="新細明體"/>
        <family val="1"/>
        <charset val="136"/>
      </rPr>
      <t>信心</t>
    </r>
    <r>
      <rPr>
        <sz val="10"/>
        <rFont val="Calibri"/>
        <family val="2"/>
      </rPr>
      <t>90</t>
    </r>
    <r>
      <rPr>
        <sz val="10"/>
        <rFont val="新細明體"/>
        <family val="1"/>
        <charset val="136"/>
      </rPr>
      <t>‧護理傳承</t>
    </r>
  </si>
  <si>
    <r>
      <rPr>
        <sz val="10"/>
        <rFont val="新細明體"/>
        <family val="1"/>
        <charset val="136"/>
      </rPr>
      <t>王秀紅</t>
    </r>
  </si>
  <si>
    <r>
      <t>E</t>
    </r>
    <r>
      <rPr>
        <sz val="10"/>
        <rFont val="新細明體"/>
        <family val="1"/>
        <charset val="136"/>
      </rPr>
      <t>世代的醫學教育現況與趨勢</t>
    </r>
  </si>
  <si>
    <r>
      <rPr>
        <sz val="10"/>
        <rFont val="新細明體"/>
        <family val="1"/>
        <charset val="136"/>
      </rPr>
      <t>劉克明</t>
    </r>
  </si>
  <si>
    <r>
      <rPr>
        <sz val="10"/>
        <rFont val="新細明體"/>
        <family val="1"/>
        <charset val="136"/>
      </rPr>
      <t>品德教育書（第一冊）</t>
    </r>
  </si>
  <si>
    <r>
      <rPr>
        <sz val="10"/>
        <rFont val="新細明體"/>
        <family val="1"/>
        <charset val="136"/>
      </rPr>
      <t>冀午</t>
    </r>
  </si>
  <si>
    <r>
      <rPr>
        <sz val="10"/>
        <rFont val="新細明體"/>
        <family val="1"/>
        <charset val="136"/>
      </rPr>
      <t>品德教育書（第二冊）</t>
    </r>
  </si>
  <si>
    <r>
      <rPr>
        <sz val="10"/>
        <rFont val="新細明體"/>
        <family val="1"/>
        <charset val="136"/>
      </rPr>
      <t>品德教育書（第三冊）</t>
    </r>
  </si>
  <si>
    <r>
      <rPr>
        <sz val="10"/>
        <rFont val="新細明體"/>
        <family val="1"/>
        <charset val="136"/>
      </rPr>
      <t>數位正義</t>
    </r>
    <r>
      <rPr>
        <sz val="10"/>
        <rFont val="Calibri"/>
        <family val="2"/>
      </rPr>
      <t>E</t>
    </r>
    <r>
      <rPr>
        <sz val="10"/>
        <rFont val="新細明體"/>
        <family val="1"/>
        <charset val="136"/>
      </rPr>
      <t>世代</t>
    </r>
  </si>
  <si>
    <r>
      <rPr>
        <sz val="10"/>
        <rFont val="新細明體"/>
        <family val="1"/>
        <charset val="136"/>
      </rPr>
      <t>簡錫堦，盧信昌，葉慶元，王榮文，陳佳惠，須文蔚，林志興，陳哲妮，王郁琦，陳嘉琪，駱麗真，胡朝聖</t>
    </r>
  </si>
  <si>
    <r>
      <rPr>
        <sz val="10"/>
        <rFont val="新細明體"/>
        <family val="1"/>
        <charset val="136"/>
      </rPr>
      <t>公共治理與地方事務</t>
    </r>
    <r>
      <rPr>
        <sz val="10"/>
        <rFont val="Calibri"/>
        <family val="2"/>
      </rPr>
      <t>V</t>
    </r>
  </si>
  <si>
    <r>
      <rPr>
        <sz val="10"/>
        <rFont val="新細明體"/>
        <family val="1"/>
        <charset val="136"/>
      </rPr>
      <t>玄奘大學公共事務管理學系</t>
    </r>
  </si>
  <si>
    <r>
      <rPr>
        <sz val="10"/>
        <rFont val="新細明體"/>
        <family val="1"/>
        <charset val="136"/>
      </rPr>
      <t>郭耀昌</t>
    </r>
  </si>
  <si>
    <r>
      <rPr>
        <sz val="10"/>
        <rFont val="新細明體"/>
        <family val="1"/>
        <charset val="136"/>
      </rPr>
      <t>公共治理與地方事務</t>
    </r>
    <r>
      <rPr>
        <sz val="10"/>
        <rFont val="Calibri"/>
        <family val="2"/>
      </rPr>
      <t>VI</t>
    </r>
  </si>
  <si>
    <r>
      <rPr>
        <sz val="10"/>
        <rFont val="新細明體"/>
        <family val="1"/>
        <charset val="136"/>
      </rPr>
      <t>活用</t>
    </r>
    <r>
      <rPr>
        <sz val="10"/>
        <rFont val="Calibri"/>
        <family val="2"/>
      </rPr>
      <t>KD</t>
    </r>
    <r>
      <rPr>
        <sz val="10"/>
        <rFont val="新細明體"/>
        <family val="1"/>
        <charset val="136"/>
      </rPr>
      <t>技術分析：</t>
    </r>
    <r>
      <rPr>
        <sz val="10"/>
        <rFont val="Calibri"/>
        <family val="2"/>
      </rPr>
      <t>KD</t>
    </r>
    <r>
      <rPr>
        <sz val="10"/>
        <rFont val="新細明體"/>
        <family val="1"/>
        <charset val="136"/>
      </rPr>
      <t>的關鍵使用技巧</t>
    </r>
  </si>
  <si>
    <r>
      <rPr>
        <sz val="10"/>
        <rFont val="新細明體"/>
        <family val="1"/>
        <charset val="136"/>
      </rPr>
      <t>領導技巧培訓遊戲</t>
    </r>
  </si>
  <si>
    <r>
      <rPr>
        <sz val="10"/>
        <rFont val="新細明體"/>
        <family val="1"/>
        <charset val="136"/>
      </rPr>
      <t>洪清旺，張曉明</t>
    </r>
  </si>
  <si>
    <r>
      <rPr>
        <sz val="10"/>
        <rFont val="新細明體"/>
        <family val="1"/>
        <charset val="136"/>
      </rPr>
      <t>賣場銷量神奇交叉分析</t>
    </r>
  </si>
  <si>
    <r>
      <rPr>
        <sz val="10"/>
        <rFont val="新細明體"/>
        <family val="1"/>
        <charset val="136"/>
      </rPr>
      <t>李慧玉，陳國強</t>
    </r>
  </si>
  <si>
    <r>
      <rPr>
        <sz val="10"/>
        <rFont val="新細明體"/>
        <family val="1"/>
        <charset val="136"/>
      </rPr>
      <t>商場促銷法寶</t>
    </r>
  </si>
  <si>
    <r>
      <rPr>
        <sz val="10"/>
        <rFont val="新細明體"/>
        <family val="1"/>
        <charset val="136"/>
      </rPr>
      <t>顏青林</t>
    </r>
  </si>
  <si>
    <r>
      <rPr>
        <sz val="10"/>
        <rFont val="新細明體"/>
        <family val="1"/>
        <charset val="136"/>
      </rPr>
      <t>財務查帳技巧</t>
    </r>
  </si>
  <si>
    <r>
      <rPr>
        <sz val="10"/>
        <rFont val="新細明體"/>
        <family val="1"/>
        <charset val="136"/>
      </rPr>
      <t>朱思華</t>
    </r>
  </si>
  <si>
    <r>
      <rPr>
        <sz val="10"/>
        <rFont val="新細明體"/>
        <family val="1"/>
        <charset val="136"/>
      </rPr>
      <t>為了天空的小鳥：徐伏鋼新聞特寫選續篇</t>
    </r>
  </si>
  <si>
    <r>
      <rPr>
        <sz val="10"/>
        <rFont val="新細明體"/>
        <family val="1"/>
        <charset val="136"/>
      </rPr>
      <t>徐伏鋼</t>
    </r>
  </si>
  <si>
    <r>
      <rPr>
        <sz val="10"/>
        <rFont val="新細明體"/>
        <family val="1"/>
        <charset val="136"/>
      </rPr>
      <t>悠悠『胞波』未了情</t>
    </r>
  </si>
  <si>
    <r>
      <rPr>
        <sz val="10"/>
        <rFont val="新細明體"/>
        <family val="1"/>
        <charset val="136"/>
      </rPr>
      <t>陳寶鎏</t>
    </r>
  </si>
  <si>
    <r>
      <rPr>
        <sz val="10"/>
        <rFont val="新細明體"/>
        <family val="1"/>
        <charset val="136"/>
      </rPr>
      <t>春秋穀梁傳：一部被遺忘的著作</t>
    </r>
  </si>
  <si>
    <r>
      <rPr>
        <sz val="10"/>
        <rFont val="新細明體"/>
        <family val="1"/>
        <charset val="136"/>
      </rPr>
      <t>耿亮</t>
    </r>
  </si>
  <si>
    <r>
      <rPr>
        <sz val="10"/>
        <rFont val="新細明體"/>
        <family val="1"/>
        <charset val="136"/>
      </rPr>
      <t>心也飛翔</t>
    </r>
  </si>
  <si>
    <r>
      <rPr>
        <sz val="10"/>
        <rFont val="新細明體"/>
        <family val="1"/>
        <charset val="136"/>
      </rPr>
      <t>尤今</t>
    </r>
  </si>
  <si>
    <r>
      <rPr>
        <sz val="10"/>
        <rFont val="新細明體"/>
        <family val="1"/>
        <charset val="136"/>
      </rPr>
      <t>新加坡客家會館與文化研究</t>
    </r>
  </si>
  <si>
    <r>
      <rPr>
        <sz val="10"/>
        <rFont val="新細明體"/>
        <family val="1"/>
        <charset val="136"/>
      </rPr>
      <t>王力堅</t>
    </r>
  </si>
  <si>
    <r>
      <rPr>
        <sz val="10"/>
        <rFont val="新細明體"/>
        <family val="1"/>
        <charset val="136"/>
      </rPr>
      <t>我們這樣長大：新加坡的童年生活</t>
    </r>
  </si>
  <si>
    <r>
      <rPr>
        <sz val="10"/>
        <rFont val="新細明體"/>
        <family val="1"/>
        <charset val="136"/>
      </rPr>
      <t>翁燕萍，新加坡兒童會</t>
    </r>
  </si>
  <si>
    <r>
      <rPr>
        <sz val="10"/>
        <rFont val="新細明體"/>
        <family val="1"/>
        <charset val="136"/>
      </rPr>
      <t>樂美勤劇作集（二）</t>
    </r>
  </si>
  <si>
    <r>
      <rPr>
        <sz val="10"/>
        <rFont val="新細明體"/>
        <family val="1"/>
        <charset val="136"/>
      </rPr>
      <t>樂美勤</t>
    </r>
  </si>
  <si>
    <r>
      <rPr>
        <sz val="10"/>
        <rFont val="新細明體"/>
        <family val="1"/>
        <charset val="136"/>
      </rPr>
      <t>駱明選集</t>
    </r>
  </si>
  <si>
    <r>
      <rPr>
        <sz val="10"/>
        <rFont val="新細明體"/>
        <family val="1"/>
        <charset val="136"/>
      </rPr>
      <t>駱明</t>
    </r>
  </si>
  <si>
    <r>
      <rPr>
        <sz val="10"/>
        <rFont val="新細明體"/>
        <family val="1"/>
        <charset val="136"/>
      </rPr>
      <t>獨立人生：莊永康專欄文集</t>
    </r>
  </si>
  <si>
    <r>
      <rPr>
        <sz val="10"/>
        <rFont val="新細明體"/>
        <family val="1"/>
        <charset val="136"/>
      </rPr>
      <t>黃孟文選集</t>
    </r>
  </si>
  <si>
    <r>
      <rPr>
        <sz val="10"/>
        <rFont val="新細明體"/>
        <family val="1"/>
        <charset val="136"/>
      </rPr>
      <t>黃孟文</t>
    </r>
  </si>
  <si>
    <r>
      <rPr>
        <sz val="10"/>
        <rFont val="新細明體"/>
        <family val="1"/>
        <charset val="136"/>
      </rPr>
      <t>新馬華文文學研究新觀察</t>
    </r>
  </si>
  <si>
    <r>
      <rPr>
        <sz val="10"/>
        <rFont val="新細明體"/>
        <family val="1"/>
        <charset val="136"/>
      </rPr>
      <t>羅福騰</t>
    </r>
  </si>
  <si>
    <r>
      <rPr>
        <sz val="10"/>
        <rFont val="新細明體"/>
        <family val="1"/>
        <charset val="136"/>
      </rPr>
      <t>新加坡華語應用研究新進展</t>
    </r>
  </si>
  <si>
    <r>
      <rPr>
        <sz val="10"/>
        <rFont val="新細明體"/>
        <family val="1"/>
        <charset val="136"/>
      </rPr>
      <t>新加坡華語教材研究新視角</t>
    </r>
  </si>
  <si>
    <r>
      <rPr>
        <sz val="10"/>
        <rFont val="新細明體"/>
        <family val="1"/>
        <charset val="136"/>
      </rPr>
      <t>巴西重點產業商機探索</t>
    </r>
  </si>
  <si>
    <r>
      <rPr>
        <sz val="10"/>
        <rFont val="新細明體"/>
        <family val="1"/>
        <charset val="136"/>
      </rPr>
      <t>印度新興城市商機探索</t>
    </r>
  </si>
  <si>
    <r>
      <rPr>
        <sz val="10"/>
        <rFont val="新細明體"/>
        <family val="1"/>
        <charset val="136"/>
      </rPr>
      <t>生活在五星紅旗下：大陸生存實用指南</t>
    </r>
  </si>
  <si>
    <r>
      <rPr>
        <sz val="10"/>
        <rFont val="新細明體"/>
        <family val="1"/>
        <charset val="136"/>
      </rPr>
      <t>海鴿文化出版圖書有限公司</t>
    </r>
  </si>
  <si>
    <r>
      <rPr>
        <sz val="10"/>
        <rFont val="新細明體"/>
        <family val="1"/>
        <charset val="136"/>
      </rPr>
      <t>蘇亦正</t>
    </r>
  </si>
  <si>
    <r>
      <rPr>
        <sz val="10"/>
        <rFont val="新細明體"/>
        <family val="1"/>
        <charset val="136"/>
      </rPr>
      <t>臥底中國：生活在五星紅旗下Ⅱ</t>
    </r>
  </si>
  <si>
    <r>
      <rPr>
        <sz val="10"/>
        <rFont val="新細明體"/>
        <family val="1"/>
        <charset val="136"/>
      </rPr>
      <t>辛亥，就是一場鬧劇：皇族內閣，你當我們是豬</t>
    </r>
  </si>
  <si>
    <r>
      <rPr>
        <sz val="10"/>
        <rFont val="新細明體"/>
        <family val="1"/>
        <charset val="136"/>
      </rPr>
      <t>王強</t>
    </r>
  </si>
  <si>
    <r>
      <t>1949</t>
    </r>
    <r>
      <rPr>
        <sz val="10"/>
        <rFont val="新細明體"/>
        <family val="1"/>
        <charset val="136"/>
      </rPr>
      <t>，南渡還是北歸</t>
    </r>
  </si>
  <si>
    <r>
      <rPr>
        <sz val="10"/>
        <rFont val="新細明體"/>
        <family val="1"/>
        <charset val="136"/>
      </rPr>
      <t>葉偉</t>
    </r>
  </si>
  <si>
    <r>
      <rPr>
        <sz val="10"/>
        <rFont val="新細明體"/>
        <family val="1"/>
        <charset val="136"/>
      </rPr>
      <t>大明帝國，怎麼就垮了呢？</t>
    </r>
  </si>
  <si>
    <r>
      <rPr>
        <sz val="10"/>
        <rFont val="新細明體"/>
        <family val="1"/>
        <charset val="136"/>
      </rPr>
      <t>山高月闊</t>
    </r>
  </si>
  <si>
    <r>
      <rPr>
        <sz val="10"/>
        <rFont val="新細明體"/>
        <family val="1"/>
        <charset val="136"/>
      </rPr>
      <t>大宋帝國，一路往南走</t>
    </r>
  </si>
  <si>
    <r>
      <rPr>
        <sz val="10"/>
        <rFont val="新細明體"/>
        <family val="1"/>
        <charset val="136"/>
      </rPr>
      <t>姚偉，于茂世</t>
    </r>
  </si>
  <si>
    <r>
      <t>1949</t>
    </r>
    <r>
      <rPr>
        <sz val="10"/>
        <rFont val="新細明體"/>
        <family val="1"/>
        <charset val="136"/>
      </rPr>
      <t>，國民黨敗給共產黨的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個原因</t>
    </r>
  </si>
  <si>
    <r>
      <rPr>
        <sz val="10"/>
        <rFont val="新細明體"/>
        <family val="1"/>
        <charset val="136"/>
      </rPr>
      <t>羅松濤</t>
    </r>
  </si>
  <si>
    <r>
      <rPr>
        <sz val="10"/>
        <rFont val="新細明體"/>
        <family val="1"/>
        <charset val="136"/>
      </rPr>
      <t>中國通史</t>
    </r>
  </si>
  <si>
    <r>
      <rPr>
        <sz val="10"/>
        <rFont val="新細明體"/>
        <family val="1"/>
        <charset val="136"/>
      </rPr>
      <t>歷史的心計</t>
    </r>
  </si>
  <si>
    <r>
      <rPr>
        <sz val="10"/>
        <rFont val="新細明體"/>
        <family val="1"/>
        <charset val="136"/>
      </rPr>
      <t>羅杰</t>
    </r>
  </si>
  <si>
    <r>
      <rPr>
        <sz val="10"/>
        <rFont val="新細明體"/>
        <family val="1"/>
        <charset val="136"/>
      </rPr>
      <t>全世界最有錢的人：猶太人憑什麼有錢</t>
    </r>
  </si>
  <si>
    <r>
      <rPr>
        <sz val="10"/>
        <rFont val="新細明體"/>
        <family val="1"/>
        <charset val="136"/>
      </rPr>
      <t>孫朦</t>
    </r>
  </si>
  <si>
    <r>
      <rPr>
        <sz val="10"/>
        <rFont val="新細明體"/>
        <family val="1"/>
        <charset val="136"/>
      </rPr>
      <t>連續性出版品；期刊</t>
    </r>
  </si>
  <si>
    <r>
      <rPr>
        <sz val="10"/>
        <rFont val="新細明體"/>
        <family val="1"/>
        <charset val="136"/>
      </rPr>
      <t>圖鑑百年文獻：晚清民國年間期刊源流特點探究</t>
    </r>
  </si>
  <si>
    <r>
      <rPr>
        <sz val="10"/>
        <rFont val="新細明體"/>
        <family val="1"/>
        <charset val="136"/>
      </rPr>
      <t>跨文化視域下的儒家倫常（上）</t>
    </r>
  </si>
  <si>
    <r>
      <rPr>
        <sz val="10"/>
        <rFont val="新細明體"/>
        <family val="1"/>
        <charset val="136"/>
      </rPr>
      <t>黃俊傑，潘朝陽，楊祖漢等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</si>
  <si>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跨文化視域下的儒家倫常（下）</t>
    </r>
  </si>
  <si>
    <r>
      <rPr>
        <sz val="10"/>
        <rFont val="新細明體"/>
        <family val="1"/>
        <charset val="136"/>
      </rPr>
      <t>黑暗大陸的遺珠閣：跨越種族的關懷</t>
    </r>
  </si>
  <si>
    <r>
      <rPr>
        <sz val="10"/>
        <rFont val="新細明體"/>
        <family val="1"/>
        <charset val="136"/>
      </rPr>
      <t>一家親文化有限公司</t>
    </r>
  </si>
  <si>
    <r>
      <rPr>
        <sz val="10"/>
        <rFont val="新細明體"/>
        <family val="1"/>
        <charset val="136"/>
      </rPr>
      <t>慧禮法師</t>
    </r>
  </si>
  <si>
    <r>
      <rPr>
        <sz val="10"/>
        <rFont val="新細明體"/>
        <family val="1"/>
        <charset val="136"/>
      </rPr>
      <t>剝復：莫拉克風災重建</t>
    </r>
    <r>
      <rPr>
        <sz val="10"/>
        <rFont val="Calibri"/>
        <family val="2"/>
      </rPr>
      <t>3</t>
    </r>
    <r>
      <rPr>
        <sz val="10"/>
        <rFont val="新細明體"/>
        <family val="1"/>
        <charset val="136"/>
      </rPr>
      <t>年微紀錄</t>
    </r>
  </si>
  <si>
    <r>
      <rPr>
        <sz val="10"/>
        <rFont val="新細明體"/>
        <family val="1"/>
        <charset val="136"/>
      </rPr>
      <t>新自然主義股份有限公司</t>
    </r>
  </si>
  <si>
    <r>
      <rPr>
        <sz val="10"/>
        <rFont val="新細明體"/>
        <family val="1"/>
        <charset val="136"/>
      </rPr>
      <t>高雄市政府</t>
    </r>
  </si>
  <si>
    <r>
      <rPr>
        <sz val="10"/>
        <rFont val="新細明體"/>
        <family val="1"/>
        <charset val="136"/>
      </rPr>
      <t>飛躍二十年－開創台灣生醫研究新紀元</t>
    </r>
  </si>
  <si>
    <r>
      <rPr>
        <sz val="10"/>
        <rFont val="新細明體"/>
        <family val="1"/>
        <charset val="136"/>
      </rPr>
      <t>金塊文化事業有限公司</t>
    </r>
  </si>
  <si>
    <r>
      <rPr>
        <sz val="10"/>
        <rFont val="新細明體"/>
        <family val="1"/>
        <charset val="136"/>
      </rPr>
      <t>吳成文，劉傳文</t>
    </r>
  </si>
  <si>
    <r>
      <rPr>
        <sz val="10"/>
        <rFont val="新細明體"/>
        <family val="1"/>
        <charset val="136"/>
      </rPr>
      <t>養生之道</t>
    </r>
  </si>
  <si>
    <r>
      <rPr>
        <sz val="10"/>
        <rFont val="新細明體"/>
        <family val="1"/>
        <charset val="136"/>
      </rPr>
      <t>史勇偉</t>
    </r>
  </si>
  <si>
    <r>
      <rPr>
        <sz val="10"/>
        <rFont val="新細明體"/>
        <family val="1"/>
        <charset val="136"/>
      </rPr>
      <t>股市提款機：唯一敢公開當沖交割單的天才操盤手</t>
    </r>
  </si>
  <si>
    <r>
      <rPr>
        <sz val="10"/>
        <rFont val="新細明體"/>
        <family val="1"/>
        <charset val="136"/>
      </rPr>
      <t>陳信宏</t>
    </r>
  </si>
  <si>
    <r>
      <rPr>
        <sz val="10"/>
        <rFont val="新細明體"/>
        <family val="1"/>
        <charset val="136"/>
      </rPr>
      <t>南管樂語與曲唱理論建構</t>
    </r>
  </si>
  <si>
    <r>
      <rPr>
        <sz val="10"/>
        <rFont val="新細明體"/>
        <family val="1"/>
        <charset val="136"/>
      </rPr>
      <t>國立臺北藝術大學</t>
    </r>
  </si>
  <si>
    <r>
      <rPr>
        <sz val="10"/>
        <rFont val="新細明體"/>
        <family val="1"/>
        <charset val="136"/>
      </rPr>
      <t>林珀姬</t>
    </r>
  </si>
  <si>
    <r>
      <rPr>
        <sz val="10"/>
        <rFont val="新細明體"/>
        <family val="1"/>
        <charset val="136"/>
      </rPr>
      <t>雕塑</t>
    </r>
  </si>
  <si>
    <r>
      <rPr>
        <sz val="10"/>
        <rFont val="新細明體"/>
        <family val="1"/>
        <charset val="136"/>
      </rPr>
      <t>珂羅版工作營</t>
    </r>
  </si>
  <si>
    <r>
      <rPr>
        <sz val="10"/>
        <rFont val="新細明體"/>
        <family val="1"/>
        <charset val="136"/>
      </rPr>
      <t>劉錫權</t>
    </r>
  </si>
  <si>
    <r>
      <rPr>
        <sz val="10"/>
        <rFont val="新細明體"/>
        <family val="1"/>
        <charset val="136"/>
      </rPr>
      <t>一種獨立論述</t>
    </r>
  </si>
  <si>
    <r>
      <rPr>
        <sz val="10"/>
        <rFont val="新細明體"/>
        <family val="1"/>
        <charset val="136"/>
      </rPr>
      <t>黃建宏</t>
    </r>
  </si>
  <si>
    <r>
      <rPr>
        <sz val="10"/>
        <rFont val="新細明體"/>
        <family val="1"/>
        <charset val="136"/>
      </rPr>
      <t>併用版畫－轉印篇</t>
    </r>
  </si>
  <si>
    <r>
      <rPr>
        <sz val="10"/>
        <rFont val="新細明體"/>
        <family val="1"/>
        <charset val="136"/>
      </rPr>
      <t>董振平</t>
    </r>
  </si>
  <si>
    <r>
      <rPr>
        <sz val="10"/>
        <rFont val="新細明體"/>
        <family val="1"/>
        <charset val="136"/>
      </rPr>
      <t>翻譯劇之精神分裂症－以《等待狗頭》、《淡水小鎮》、《莎姆雷特》為例</t>
    </r>
  </si>
  <si>
    <r>
      <rPr>
        <sz val="10"/>
        <rFont val="新細明體"/>
        <family val="1"/>
        <charset val="136"/>
      </rPr>
      <t>張佳棻</t>
    </r>
  </si>
  <si>
    <r>
      <rPr>
        <sz val="10"/>
        <rFont val="新細明體"/>
        <family val="1"/>
        <charset val="136"/>
      </rPr>
      <t>巨獸寶寶的排演基礎‧國王不是神－陳湘琪</t>
    </r>
  </si>
  <si>
    <r>
      <rPr>
        <sz val="10"/>
        <rFont val="新細明體"/>
        <family val="1"/>
        <charset val="136"/>
      </rPr>
      <t>顏淑惠</t>
    </r>
  </si>
  <si>
    <r>
      <rPr>
        <sz val="10"/>
        <rFont val="新細明體"/>
        <family val="1"/>
        <charset val="136"/>
      </rPr>
      <t>涵融與衍異：臺灣戲曲發展的觀察論述</t>
    </r>
  </si>
  <si>
    <r>
      <rPr>
        <sz val="10"/>
        <rFont val="新細明體"/>
        <family val="1"/>
        <charset val="136"/>
      </rPr>
      <t>張啟豐</t>
    </r>
  </si>
  <si>
    <r>
      <rPr>
        <sz val="10"/>
        <rFont val="新細明體"/>
        <family val="1"/>
        <charset val="136"/>
      </rPr>
      <t>舞動文化：沖繩竹富島的民族誌</t>
    </r>
  </si>
  <si>
    <r>
      <rPr>
        <sz val="10"/>
        <rFont val="新細明體"/>
        <family val="1"/>
        <charset val="136"/>
      </rPr>
      <t>趙綺芳</t>
    </r>
  </si>
  <si>
    <r>
      <rPr>
        <sz val="10"/>
        <rFont val="新細明體"/>
        <family val="1"/>
        <charset val="136"/>
      </rPr>
      <t>與馬丁及美智老師的一堂芭蕾課第二輯</t>
    </r>
  </si>
  <si>
    <r>
      <rPr>
        <sz val="10"/>
        <rFont val="新細明體"/>
        <family val="1"/>
        <charset val="136"/>
      </rPr>
      <t>史美智</t>
    </r>
  </si>
  <si>
    <r>
      <rPr>
        <sz val="10"/>
        <rFont val="新細明體"/>
        <family val="1"/>
        <charset val="136"/>
      </rPr>
      <t>悠遊哲學之美的生命藝術家－辛意雲</t>
    </r>
  </si>
  <si>
    <r>
      <rPr>
        <sz val="10"/>
        <rFont val="新細明體"/>
        <family val="1"/>
        <charset val="136"/>
      </rPr>
      <t>世界最偉大的藝術家</t>
    </r>
  </si>
  <si>
    <r>
      <rPr>
        <sz val="10"/>
        <rFont val="新細明體"/>
        <family val="1"/>
        <charset val="136"/>
      </rPr>
      <t>方建華</t>
    </r>
  </si>
  <si>
    <r>
      <rPr>
        <sz val="10"/>
        <rFont val="新細明體"/>
        <family val="1"/>
        <charset val="136"/>
      </rPr>
      <t>世界最圓通的謀略智慧</t>
    </r>
  </si>
  <si>
    <r>
      <rPr>
        <sz val="10"/>
        <rFont val="新細明體"/>
        <family val="1"/>
        <charset val="136"/>
      </rPr>
      <t>沈御川</t>
    </r>
  </si>
  <si>
    <r>
      <rPr>
        <sz val="10"/>
        <rFont val="新細明體"/>
        <family val="1"/>
        <charset val="136"/>
      </rPr>
      <t>世界最偉大的科學經典</t>
    </r>
  </si>
  <si>
    <r>
      <rPr>
        <sz val="10"/>
        <rFont val="新細明體"/>
        <family val="1"/>
        <charset val="136"/>
      </rPr>
      <t>高肇暘</t>
    </r>
  </si>
  <si>
    <r>
      <rPr>
        <sz val="10"/>
        <rFont val="新細明體"/>
        <family val="1"/>
        <charset val="136"/>
      </rPr>
      <t>赤壁的博弈智慧：東西方的千古經典謀略</t>
    </r>
  </si>
  <si>
    <r>
      <rPr>
        <sz val="10"/>
        <rFont val="新細明體"/>
        <family val="1"/>
        <charset val="136"/>
      </rPr>
      <t>王穎</t>
    </r>
  </si>
  <si>
    <r>
      <rPr>
        <sz val="10"/>
        <rFont val="新細明體"/>
        <family val="1"/>
        <charset val="136"/>
      </rPr>
      <t>為什麼英文能很快學好</t>
    </r>
  </si>
  <si>
    <r>
      <rPr>
        <sz val="10"/>
        <rFont val="新細明體"/>
        <family val="1"/>
        <charset val="136"/>
      </rPr>
      <t>華人世紀出版有限公司</t>
    </r>
  </si>
  <si>
    <r>
      <rPr>
        <sz val="10"/>
        <rFont val="新細明體"/>
        <family val="1"/>
        <charset val="136"/>
      </rPr>
      <t>仲華，邱于纹</t>
    </r>
  </si>
  <si>
    <r>
      <rPr>
        <sz val="10"/>
        <rFont val="新細明體"/>
        <family val="1"/>
        <charset val="136"/>
      </rPr>
      <t>從王實味到劉曉波－中國當代文字獄編年錄（</t>
    </r>
    <r>
      <rPr>
        <sz val="10"/>
        <rFont val="Calibri"/>
        <family val="2"/>
      </rPr>
      <t>1947-2010</t>
    </r>
    <r>
      <rPr>
        <sz val="10"/>
        <rFont val="新細明體"/>
        <family val="1"/>
        <charset val="136"/>
      </rPr>
      <t>年）【第一卷】</t>
    </r>
  </si>
  <si>
    <r>
      <rPr>
        <sz val="10"/>
        <rFont val="新細明體"/>
        <family val="1"/>
        <charset val="136"/>
      </rPr>
      <t>自由文化出版社</t>
    </r>
  </si>
  <si>
    <r>
      <rPr>
        <sz val="10"/>
        <rFont val="新細明體"/>
        <family val="1"/>
        <charset val="136"/>
      </rPr>
      <t>張裕</t>
    </r>
  </si>
  <si>
    <r>
      <rPr>
        <sz val="10"/>
        <rFont val="新細明體"/>
        <family val="1"/>
        <charset val="136"/>
      </rPr>
      <t>圖鑑百年文獻：晚清民國年間小報源流特點探究</t>
    </r>
  </si>
  <si>
    <r>
      <rPr>
        <sz val="10"/>
        <rFont val="新細明體"/>
        <family val="1"/>
        <charset val="136"/>
      </rPr>
      <t>中華民國一百年軍制史：</t>
    </r>
    <r>
      <rPr>
        <sz val="10"/>
        <rFont val="Calibri"/>
        <family val="2"/>
      </rPr>
      <t>1911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2012</t>
    </r>
  </si>
  <si>
    <r>
      <rPr>
        <sz val="10"/>
        <rFont val="新細明體"/>
        <family val="1"/>
        <charset val="136"/>
      </rPr>
      <t>中華民國建國一百週年軍事史編篆小組</t>
    </r>
  </si>
  <si>
    <r>
      <rPr>
        <sz val="10"/>
        <rFont val="新細明體"/>
        <family val="1"/>
        <charset val="136"/>
      </rPr>
      <t>失去的勝利－破解國共內戰之謎：第一部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國軍自毀長城之路</t>
    </r>
  </si>
  <si>
    <r>
      <rPr>
        <sz val="10"/>
        <rFont val="新細明體"/>
        <family val="1"/>
        <charset val="136"/>
      </rPr>
      <t>霍安治</t>
    </r>
  </si>
  <si>
    <r>
      <rPr>
        <sz val="10"/>
        <rFont val="新細明體"/>
        <family val="1"/>
        <charset val="136"/>
      </rPr>
      <t>決戰大西北－剖析國共內戰之西北戰場：下篇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赤焰燎原</t>
    </r>
  </si>
  <si>
    <r>
      <rPr>
        <sz val="10"/>
        <rFont val="新細明體"/>
        <family val="1"/>
        <charset val="136"/>
      </rPr>
      <t>王立本</t>
    </r>
  </si>
  <si>
    <r>
      <rPr>
        <sz val="10"/>
        <rFont val="新細明體"/>
        <family val="1"/>
        <charset val="136"/>
      </rPr>
      <t>決戰大西北－剖析國共內戰之西北戰場：上篇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國軍優勢時期</t>
    </r>
  </si>
  <si>
    <r>
      <rPr>
        <sz val="10"/>
        <rFont val="新細明體"/>
        <family val="1"/>
        <charset val="136"/>
      </rPr>
      <t>建築藝術</t>
    </r>
  </si>
  <si>
    <r>
      <rPr>
        <sz val="10"/>
        <rFont val="新細明體"/>
        <family val="1"/>
        <charset val="136"/>
      </rPr>
      <t>迷霧原鄉：百越民居的文化探索</t>
    </r>
  </si>
  <si>
    <r>
      <rPr>
        <sz val="10"/>
        <rFont val="新細明體"/>
        <family val="1"/>
        <charset val="136"/>
      </rPr>
      <t>新自然主義股份有限公司（林憲德）</t>
    </r>
  </si>
  <si>
    <r>
      <rPr>
        <sz val="10"/>
        <rFont val="新細明體"/>
        <family val="1"/>
        <charset val="136"/>
      </rPr>
      <t>林憲德</t>
    </r>
  </si>
  <si>
    <r>
      <rPr>
        <sz val="10"/>
        <rFont val="新細明體"/>
        <family val="1"/>
        <charset val="136"/>
      </rPr>
      <t>世界最溫馨的人生哲理</t>
    </r>
  </si>
  <si>
    <r>
      <rPr>
        <sz val="10"/>
        <rFont val="新細明體"/>
        <family val="1"/>
        <charset val="136"/>
      </rPr>
      <t>黃明濤</t>
    </r>
  </si>
  <si>
    <r>
      <rPr>
        <sz val="10"/>
        <rFont val="新細明體"/>
        <family val="1"/>
        <charset val="136"/>
      </rPr>
      <t>世界最優美的散文選</t>
    </r>
  </si>
  <si>
    <r>
      <rPr>
        <sz val="10"/>
        <rFont val="新細明體"/>
        <family val="1"/>
        <charset val="136"/>
      </rPr>
      <t>大衛‧梭羅等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</si>
  <si>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世界最著名的名人傳記</t>
    </r>
  </si>
  <si>
    <r>
      <rPr>
        <sz val="10"/>
        <rFont val="新細明體"/>
        <family val="1"/>
        <charset val="136"/>
      </rPr>
      <t>江又聲</t>
    </r>
  </si>
  <si>
    <r>
      <rPr>
        <sz val="10"/>
        <rFont val="新細明體"/>
        <family val="1"/>
        <charset val="136"/>
      </rPr>
      <t>世界最偉大的帝王</t>
    </r>
  </si>
  <si>
    <r>
      <rPr>
        <sz val="10"/>
        <rFont val="新細明體"/>
        <family val="1"/>
        <charset val="136"/>
      </rPr>
      <t>林郁樺</t>
    </r>
  </si>
  <si>
    <r>
      <rPr>
        <sz val="10"/>
        <rFont val="新細明體"/>
        <family val="1"/>
        <charset val="136"/>
      </rPr>
      <t>世界最偉大的經濟學經典</t>
    </r>
  </si>
  <si>
    <r>
      <rPr>
        <sz val="10"/>
        <rFont val="新細明體"/>
        <family val="1"/>
        <charset val="136"/>
      </rPr>
      <t>李旭東</t>
    </r>
  </si>
  <si>
    <r>
      <rPr>
        <sz val="10"/>
        <rFont val="新細明體"/>
        <family val="1"/>
        <charset val="136"/>
      </rPr>
      <t>廢鐵變藝術：素人藝術家鄭炳和的異想世界</t>
    </r>
  </si>
  <si>
    <r>
      <rPr>
        <sz val="10"/>
        <rFont val="新細明體"/>
        <family val="1"/>
        <charset val="136"/>
      </rPr>
      <t>秋雨文化事業股份有限公司</t>
    </r>
  </si>
  <si>
    <r>
      <rPr>
        <sz val="10"/>
        <rFont val="新細明體"/>
        <family val="1"/>
        <charset val="136"/>
      </rPr>
      <t>王文娟</t>
    </r>
  </si>
  <si>
    <r>
      <rPr>
        <sz val="10"/>
        <rFont val="新細明體"/>
        <family val="1"/>
        <charset val="136"/>
      </rPr>
      <t>休閒與調理食品商機剖析：中國大陸二線城市食品偏好大調查</t>
    </r>
  </si>
  <si>
    <r>
      <rPr>
        <sz val="10"/>
        <rFont val="新細明體"/>
        <family val="1"/>
        <charset val="136"/>
      </rPr>
      <t>陳怡君，黃嬌美</t>
    </r>
  </si>
  <si>
    <r>
      <rPr>
        <sz val="10"/>
        <rFont val="新細明體"/>
        <family val="1"/>
        <charset val="136"/>
      </rPr>
      <t>網購及電視購物通路市場市調報告：中國大陸新興通路</t>
    </r>
  </si>
  <si>
    <r>
      <rPr>
        <sz val="10"/>
        <rFont val="新細明體"/>
        <family val="1"/>
        <charset val="136"/>
      </rPr>
      <t>伊拉克重建商機探索</t>
    </r>
  </si>
  <si>
    <r>
      <rPr>
        <sz val="10"/>
        <rFont val="新細明體"/>
        <family val="1"/>
        <charset val="136"/>
      </rPr>
      <t>華紹強</t>
    </r>
  </si>
  <si>
    <r>
      <rPr>
        <sz val="10"/>
        <rFont val="新細明體"/>
        <family val="1"/>
        <charset val="136"/>
      </rPr>
      <t>俄羅斯加入</t>
    </r>
    <r>
      <rPr>
        <sz val="10"/>
        <rFont val="Calibri"/>
        <family val="2"/>
      </rPr>
      <t>WTO</t>
    </r>
    <r>
      <rPr>
        <sz val="10"/>
        <rFont val="新細明體"/>
        <family val="1"/>
        <charset val="136"/>
      </rPr>
      <t>市場商機</t>
    </r>
  </si>
  <si>
    <r>
      <rPr>
        <sz val="10"/>
        <rFont val="新細明體"/>
        <family val="1"/>
        <charset val="136"/>
      </rPr>
      <t>專業店商機探索市調報告：中國大陸新興通路</t>
    </r>
  </si>
  <si>
    <r>
      <rPr>
        <sz val="10"/>
        <rFont val="新細明體"/>
        <family val="1"/>
        <charset val="136"/>
      </rPr>
      <t>緬甸商機光芒乍現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浴火鳳凰振翅待發</t>
    </r>
  </si>
  <si>
    <r>
      <rPr>
        <sz val="10"/>
        <rFont val="新細明體"/>
        <family val="1"/>
        <charset val="136"/>
      </rPr>
      <t>范光陽</t>
    </r>
  </si>
  <si>
    <r>
      <rPr>
        <sz val="10"/>
        <rFont val="新細明體"/>
        <family val="1"/>
        <charset val="136"/>
      </rPr>
      <t>日治時期臺北高等學校與菁英養成</t>
    </r>
  </si>
  <si>
    <r>
      <rPr>
        <sz val="10"/>
        <rFont val="新細明體"/>
        <family val="1"/>
        <charset val="136"/>
      </rPr>
      <t>徐聖凱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</si>
  <si>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 xml:space="preserve"> 2011</t>
    </r>
  </si>
  <si>
    <r>
      <t>Alexandre Bohas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André Cartapanis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Philippe Hugon</t>
    </r>
    <r>
      <rPr>
        <sz val="10"/>
        <rFont val="新細明體"/>
        <family val="1"/>
        <charset val="136"/>
      </rPr>
      <t>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</si>
  <si>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引領世界前進的科學巨人：科學家的故事</t>
    </r>
  </si>
  <si>
    <r>
      <rPr>
        <sz val="10"/>
        <rFont val="新細明體"/>
        <family val="1"/>
        <charset val="136"/>
      </rPr>
      <t>莫道爾</t>
    </r>
  </si>
  <si>
    <r>
      <rPr>
        <sz val="10"/>
        <rFont val="新細明體"/>
        <family val="1"/>
        <charset val="136"/>
      </rPr>
      <t>科學發明演進史：從古文明到近代科學</t>
    </r>
  </si>
  <si>
    <r>
      <rPr>
        <sz val="10"/>
        <rFont val="新細明體"/>
        <family val="1"/>
        <charset val="136"/>
      </rPr>
      <t>買對好股輕鬆賺進</t>
    </r>
    <r>
      <rPr>
        <sz val="10"/>
        <rFont val="Calibri"/>
        <family val="2"/>
      </rPr>
      <t>300</t>
    </r>
    <r>
      <rPr>
        <sz val="10"/>
        <rFont val="新細明體"/>
        <family val="1"/>
        <charset val="136"/>
      </rPr>
      <t>萬</t>
    </r>
  </si>
  <si>
    <r>
      <rPr>
        <sz val="10"/>
        <rFont val="新細明體"/>
        <family val="1"/>
        <charset val="136"/>
      </rPr>
      <t>中華徵信所企業股份有限公司</t>
    </r>
  </si>
  <si>
    <r>
      <rPr>
        <sz val="10"/>
        <rFont val="新細明體"/>
        <family val="1"/>
        <charset val="136"/>
      </rPr>
      <t>劉任</t>
    </r>
  </si>
  <si>
    <r>
      <t>2012</t>
    </r>
    <r>
      <rPr>
        <sz val="10"/>
        <rFont val="新細明體"/>
        <family val="1"/>
        <charset val="136"/>
      </rPr>
      <t>台灣地區工商業財務總分析</t>
    </r>
  </si>
  <si>
    <r>
      <rPr>
        <sz val="10"/>
        <rFont val="新細明體"/>
        <family val="1"/>
        <charset val="136"/>
      </rPr>
      <t>不看盤也能賺到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萬</t>
    </r>
  </si>
  <si>
    <r>
      <rPr>
        <sz val="10"/>
        <rFont val="新細明體"/>
        <family val="1"/>
        <charset val="136"/>
      </rPr>
      <t>用</t>
    </r>
    <r>
      <rPr>
        <sz val="10"/>
        <rFont val="Calibri"/>
        <family val="2"/>
      </rPr>
      <t>2</t>
    </r>
    <r>
      <rPr>
        <sz val="10"/>
        <rFont val="新細明體"/>
        <family val="1"/>
        <charset val="136"/>
      </rPr>
      <t>萬賺</t>
    </r>
    <r>
      <rPr>
        <sz val="10"/>
        <rFont val="Calibri"/>
        <family val="2"/>
      </rPr>
      <t>200</t>
    </r>
    <r>
      <rPr>
        <sz val="10"/>
        <rFont val="新細明體"/>
        <family val="1"/>
        <charset val="136"/>
      </rPr>
      <t>萬</t>
    </r>
  </si>
  <si>
    <r>
      <rPr>
        <sz val="10"/>
        <rFont val="新細明體"/>
        <family val="1"/>
        <charset val="136"/>
      </rPr>
      <t>章法論叢（第六輯）</t>
    </r>
  </si>
  <si>
    <r>
      <rPr>
        <sz val="10"/>
        <rFont val="新細明體"/>
        <family val="1"/>
        <charset val="136"/>
      </rPr>
      <t>中華章法學會</t>
    </r>
  </si>
  <si>
    <r>
      <rPr>
        <sz val="10"/>
        <rFont val="新細明體"/>
        <family val="1"/>
        <charset val="136"/>
      </rPr>
      <t>韓國朝鮮時期詩經學研究</t>
    </r>
  </si>
  <si>
    <r>
      <rPr>
        <sz val="10"/>
        <rFont val="新細明體"/>
        <family val="1"/>
        <charset val="136"/>
      </rPr>
      <t>金秀炅</t>
    </r>
  </si>
  <si>
    <r>
      <rPr>
        <sz val="10"/>
        <rFont val="新細明體"/>
        <family val="1"/>
        <charset val="136"/>
      </rPr>
      <t>勞思光韋齋詩存述解新編</t>
    </r>
  </si>
  <si>
    <r>
      <rPr>
        <sz val="10"/>
        <rFont val="新細明體"/>
        <family val="1"/>
        <charset val="136"/>
      </rPr>
      <t>勞思光</t>
    </r>
  </si>
  <si>
    <r>
      <rPr>
        <sz val="10"/>
        <rFont val="新細明體"/>
        <family val="1"/>
        <charset val="136"/>
      </rPr>
      <t>賦寫帝國：唐賦創作的文化情境與書寫意涵</t>
    </r>
  </si>
  <si>
    <r>
      <rPr>
        <sz val="10"/>
        <rFont val="新細明體"/>
        <family val="1"/>
        <charset val="136"/>
      </rPr>
      <t>吳儀鳳</t>
    </r>
  </si>
  <si>
    <r>
      <rPr>
        <sz val="10"/>
        <rFont val="新細明體"/>
        <family val="1"/>
        <charset val="136"/>
      </rPr>
      <t>將心託鴻爪，到處一留痕－黃景仁交遊考</t>
    </r>
  </si>
  <si>
    <r>
      <rPr>
        <sz val="10"/>
        <rFont val="新細明體"/>
        <family val="1"/>
        <charset val="136"/>
      </rPr>
      <t>程光敏</t>
    </r>
  </si>
  <si>
    <r>
      <rPr>
        <sz val="10"/>
        <rFont val="新細明體"/>
        <family val="1"/>
        <charset val="136"/>
      </rPr>
      <t>古典詩詞選講</t>
    </r>
  </si>
  <si>
    <r>
      <rPr>
        <sz val="10"/>
        <rFont val="新細明體"/>
        <family val="1"/>
        <charset val="136"/>
      </rPr>
      <t>張叔言，張江暉</t>
    </r>
  </si>
  <si>
    <r>
      <rPr>
        <sz val="10"/>
        <rFont val="新細明體"/>
        <family val="1"/>
        <charset val="136"/>
      </rPr>
      <t>移情、借景與越位：當代作家作品論集</t>
    </r>
  </si>
  <si>
    <r>
      <rPr>
        <sz val="10"/>
        <rFont val="新細明體"/>
        <family val="1"/>
        <charset val="136"/>
      </rPr>
      <t>許建崑</t>
    </r>
  </si>
  <si>
    <r>
      <rPr>
        <sz val="10"/>
        <rFont val="新細明體"/>
        <family val="1"/>
        <charset val="136"/>
      </rPr>
      <t>現代文學百年回望</t>
    </r>
  </si>
  <si>
    <r>
      <rPr>
        <sz val="10"/>
        <rFont val="新細明體"/>
        <family val="1"/>
        <charset val="136"/>
      </rPr>
      <t>張堂錡</t>
    </r>
  </si>
  <si>
    <r>
      <rPr>
        <sz val="10"/>
        <rFont val="新細明體"/>
        <family val="1"/>
        <charset val="136"/>
      </rPr>
      <t>佛洛伊德讀張愛玲</t>
    </r>
  </si>
  <si>
    <r>
      <rPr>
        <sz val="10"/>
        <rFont val="新細明體"/>
        <family val="1"/>
        <charset val="136"/>
      </rPr>
      <t>鍾正道</t>
    </r>
  </si>
  <si>
    <r>
      <rPr>
        <sz val="10"/>
        <rFont val="新細明體"/>
        <family val="1"/>
        <charset val="136"/>
      </rPr>
      <t>網路世紀‧故里情懷論文集</t>
    </r>
  </si>
  <si>
    <r>
      <rPr>
        <sz val="10"/>
        <rFont val="新細明體"/>
        <family val="1"/>
        <charset val="136"/>
      </rPr>
      <t>黃金明，施榆生，白靈，羅文玲</t>
    </r>
  </si>
  <si>
    <r>
      <rPr>
        <sz val="10"/>
        <rFont val="新細明體"/>
        <family val="1"/>
        <charset val="136"/>
      </rPr>
      <t>李萬居譯文集</t>
    </r>
  </si>
  <si>
    <r>
      <rPr>
        <sz val="10"/>
        <rFont val="新細明體"/>
        <family val="1"/>
        <charset val="136"/>
      </rPr>
      <t>李萬居</t>
    </r>
  </si>
  <si>
    <r>
      <rPr>
        <sz val="10"/>
        <rFont val="新細明體"/>
        <family val="1"/>
        <charset val="136"/>
      </rPr>
      <t>比較章法學</t>
    </r>
  </si>
  <si>
    <r>
      <rPr>
        <sz val="10"/>
        <rFont val="新細明體"/>
        <family val="1"/>
        <charset val="136"/>
      </rPr>
      <t>韶關市區粵語語音變異研究</t>
    </r>
  </si>
  <si>
    <r>
      <rPr>
        <sz val="10"/>
        <rFont val="新細明體"/>
        <family val="1"/>
        <charset val="136"/>
      </rPr>
      <t>馮國強</t>
    </r>
  </si>
  <si>
    <r>
      <rPr>
        <sz val="10"/>
        <rFont val="新細明體"/>
        <family val="1"/>
        <charset val="136"/>
      </rPr>
      <t>中古漢語詞彙特色管窺</t>
    </r>
  </si>
  <si>
    <r>
      <rPr>
        <sz val="10"/>
        <rFont val="新細明體"/>
        <family val="1"/>
        <charset val="136"/>
      </rPr>
      <t>周玟慧</t>
    </r>
  </si>
  <si>
    <r>
      <rPr>
        <sz val="10"/>
        <rFont val="新細明體"/>
        <family val="1"/>
        <charset val="136"/>
      </rPr>
      <t>從漢藏比較論上古漢語內部構擬</t>
    </r>
  </si>
  <si>
    <r>
      <rPr>
        <sz val="10"/>
        <rFont val="新細明體"/>
        <family val="1"/>
        <charset val="136"/>
      </rPr>
      <t>黃金文</t>
    </r>
  </si>
  <si>
    <r>
      <rPr>
        <sz val="10"/>
        <rFont val="新細明體"/>
        <family val="1"/>
        <charset val="136"/>
      </rPr>
      <t>說文解字義證析論</t>
    </r>
  </si>
  <si>
    <r>
      <rPr>
        <sz val="10"/>
        <rFont val="新細明體"/>
        <family val="1"/>
        <charset val="136"/>
      </rPr>
      <t>馬顯慈</t>
    </r>
  </si>
  <si>
    <r>
      <rPr>
        <sz val="10"/>
        <rFont val="新細明體"/>
        <family val="1"/>
        <charset val="136"/>
      </rPr>
      <t>藍心玉屑集</t>
    </r>
  </si>
  <si>
    <r>
      <rPr>
        <sz val="10"/>
        <rFont val="新細明體"/>
        <family val="1"/>
        <charset val="136"/>
      </rPr>
      <t>王玉華</t>
    </r>
  </si>
  <si>
    <r>
      <rPr>
        <sz val="10"/>
        <rFont val="新細明體"/>
        <family val="1"/>
        <charset val="136"/>
      </rPr>
      <t>讓青春的意象遄飛</t>
    </r>
  </si>
  <si>
    <r>
      <rPr>
        <sz val="10"/>
        <rFont val="新細明體"/>
        <family val="1"/>
        <charset val="136"/>
      </rPr>
      <t>何品萱，李佳美，洪維陽</t>
    </r>
    <r>
      <rPr>
        <sz val="10"/>
        <rFont val="Calibri"/>
        <family val="2"/>
      </rPr>
      <t>…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</si>
  <si>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平臺戰爭－誰才是未來網路世界的王者</t>
    </r>
  </si>
  <si>
    <r>
      <rPr>
        <sz val="10"/>
        <rFont val="新細明體"/>
        <family val="1"/>
        <charset val="136"/>
      </rPr>
      <t>達人文創事業有限公司</t>
    </r>
  </si>
  <si>
    <r>
      <rPr>
        <sz val="10"/>
        <rFont val="新細明體"/>
        <family val="1"/>
        <charset val="136"/>
      </rPr>
      <t>改變世界的夢想－賈伯斯給員工的</t>
    </r>
    <r>
      <rPr>
        <sz val="10"/>
        <rFont val="Calibri"/>
        <family val="2"/>
      </rPr>
      <t>24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</si>
  <si>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商幫：頂級華人的商海智慧與精神</t>
    </r>
  </si>
  <si>
    <r>
      <rPr>
        <sz val="10"/>
        <rFont val="新細明體"/>
        <family val="1"/>
        <charset val="136"/>
      </rPr>
      <t>對外華語文化教學實證研究－以跨文化溝通與第二文化習得為導向</t>
    </r>
  </si>
  <si>
    <r>
      <rPr>
        <sz val="10"/>
        <rFont val="新細明體"/>
        <family val="1"/>
        <charset val="136"/>
      </rPr>
      <t>朱我芯</t>
    </r>
  </si>
  <si>
    <r>
      <rPr>
        <sz val="10"/>
        <rFont val="新細明體"/>
        <family val="1"/>
        <charset val="136"/>
      </rPr>
      <t>在東方</t>
    </r>
    <r>
      <rPr>
        <sz val="10"/>
        <rFont val="Calibri"/>
        <family val="2"/>
      </rPr>
      <t>—</t>
    </r>
    <r>
      <rPr>
        <sz val="10"/>
        <rFont val="新細明體"/>
        <family val="1"/>
        <charset val="136"/>
      </rPr>
      <t>南管曲牌與門頭大韵</t>
    </r>
  </si>
  <si>
    <r>
      <rPr>
        <sz val="10"/>
        <rFont val="新細明體"/>
        <family val="1"/>
        <charset val="136"/>
      </rPr>
      <t>溫秋菊</t>
    </r>
  </si>
  <si>
    <r>
      <rPr>
        <sz val="10"/>
        <rFont val="新細明體"/>
        <family val="1"/>
        <charset val="136"/>
      </rPr>
      <t>與天籟對飲－曹永坤音樂與音響文集（下）</t>
    </r>
  </si>
  <si>
    <r>
      <rPr>
        <sz val="10"/>
        <rFont val="新細明體"/>
        <family val="1"/>
        <charset val="136"/>
      </rPr>
      <t>曹永坤</t>
    </r>
  </si>
  <si>
    <r>
      <rPr>
        <sz val="10"/>
        <rFont val="新細明體"/>
        <family val="1"/>
        <charset val="136"/>
      </rPr>
      <t>與天籟對飲－曹永坤音樂與音響文集（上）</t>
    </r>
  </si>
  <si>
    <r>
      <rPr>
        <sz val="10"/>
        <rFont val="新細明體"/>
        <family val="1"/>
        <charset val="136"/>
      </rPr>
      <t>情感教育與美術創意訓練</t>
    </r>
    <r>
      <rPr>
        <sz val="10"/>
        <rFont val="Calibri"/>
        <family val="2"/>
      </rPr>
      <t>—Q</t>
    </r>
    <r>
      <rPr>
        <sz val="10"/>
        <rFont val="新細明體"/>
        <family val="1"/>
        <charset val="136"/>
      </rPr>
      <t>點的創意</t>
    </r>
  </si>
  <si>
    <r>
      <rPr>
        <sz val="10"/>
        <rFont val="新細明體"/>
        <family val="1"/>
        <charset val="136"/>
      </rPr>
      <t>劉思量</t>
    </r>
  </si>
  <si>
    <r>
      <rPr>
        <sz val="10"/>
        <rFont val="新細明體"/>
        <family val="1"/>
        <charset val="136"/>
      </rPr>
      <t>潘之恆及其品劇觀研究</t>
    </r>
  </si>
  <si>
    <r>
      <rPr>
        <sz val="10"/>
        <rFont val="新細明體"/>
        <family val="1"/>
        <charset val="136"/>
      </rPr>
      <t>線的詩性：以劇場服裝設計為介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尋找台灣原住民編織工藝的另類美學</t>
    </r>
  </si>
  <si>
    <r>
      <rPr>
        <sz val="10"/>
        <rFont val="新細明體"/>
        <family val="1"/>
        <charset val="136"/>
      </rPr>
      <t>陳婉麗</t>
    </r>
  </si>
  <si>
    <r>
      <rPr>
        <sz val="10"/>
        <rFont val="新細明體"/>
        <family val="1"/>
        <charset val="136"/>
      </rPr>
      <t>技藝</t>
    </r>
  </si>
  <si>
    <r>
      <rPr>
        <sz val="10"/>
        <rFont val="新細明體"/>
        <family val="1"/>
        <charset val="136"/>
      </rPr>
      <t>主體的叩問：現代性．歷史．台灣當代舞蹈</t>
    </r>
  </si>
  <si>
    <r>
      <rPr>
        <sz val="10"/>
        <rFont val="新細明體"/>
        <family val="1"/>
        <charset val="136"/>
      </rPr>
      <t>陳雅萍</t>
    </r>
  </si>
  <si>
    <r>
      <t>S3D</t>
    </r>
    <r>
      <rPr>
        <sz val="10"/>
        <rFont val="新細明體"/>
        <family val="1"/>
        <charset val="136"/>
      </rPr>
      <t>立體電影短片《青空》製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作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全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紀</t>
    </r>
    <r>
      <rPr>
        <sz val="10"/>
        <rFont val="Calibri"/>
        <family val="2"/>
      </rPr>
      <t>•</t>
    </r>
    <r>
      <rPr>
        <sz val="10"/>
        <rFont val="新細明體"/>
        <family val="1"/>
        <charset val="136"/>
      </rPr>
      <t>錄</t>
    </r>
  </si>
  <si>
    <r>
      <rPr>
        <sz val="10"/>
        <rFont val="新細明體"/>
        <family val="1"/>
        <charset val="136"/>
      </rPr>
      <t>國立臺北藝術大學電影創作學系</t>
    </r>
  </si>
  <si>
    <r>
      <t>MBA</t>
    </r>
    <r>
      <rPr>
        <sz val="10"/>
        <rFont val="新細明體"/>
        <family val="1"/>
        <charset val="136"/>
      </rPr>
      <t>的行銷九論</t>
    </r>
  </si>
  <si>
    <r>
      <t xml:space="preserve">airitiBooks </t>
    </r>
    <r>
      <rPr>
        <sz val="10"/>
        <rFont val="新細明體"/>
        <family val="1"/>
        <charset val="136"/>
      </rPr>
      <t>華藝中文電子書（曾義明）</t>
    </r>
  </si>
  <si>
    <r>
      <rPr>
        <sz val="10"/>
        <rFont val="新細明體"/>
        <family val="1"/>
        <charset val="136"/>
      </rPr>
      <t>曾義明</t>
    </r>
  </si>
  <si>
    <r>
      <t>3</t>
    </r>
    <r>
      <rPr>
        <sz val="10"/>
        <rFont val="新細明體"/>
        <family val="1"/>
        <charset val="136"/>
      </rPr>
      <t>天搞懂美股買賣：不出國、不懂英文，也能靠蘋果、星巴克賺錢</t>
    </r>
  </si>
  <si>
    <r>
      <rPr>
        <sz val="10"/>
        <rFont val="新細明體"/>
        <family val="1"/>
        <charset val="136"/>
      </rPr>
      <t>寶鼎出版</t>
    </r>
  </si>
  <si>
    <r>
      <rPr>
        <sz val="10"/>
        <rFont val="新細明體"/>
        <family val="1"/>
        <charset val="136"/>
      </rPr>
      <t>梁亦鴻</t>
    </r>
  </si>
  <si>
    <r>
      <rPr>
        <sz val="10"/>
        <rFont val="新細明體"/>
        <family val="1"/>
        <charset val="136"/>
      </rPr>
      <t>金錢的秘密：善用金錢力為自己創造人生的財富</t>
    </r>
  </si>
  <si>
    <r>
      <rPr>
        <sz val="10"/>
        <rFont val="新細明體"/>
        <family val="1"/>
        <charset val="136"/>
      </rPr>
      <t>意象文化事業有限公司</t>
    </r>
  </si>
  <si>
    <r>
      <rPr>
        <sz val="10"/>
        <rFont val="新細明體"/>
        <family val="1"/>
        <charset val="136"/>
      </rPr>
      <t>韓明媚</t>
    </r>
  </si>
  <si>
    <r>
      <rPr>
        <sz val="10"/>
        <rFont val="新細明體"/>
        <family val="1"/>
        <charset val="136"/>
      </rPr>
      <t>反崩壞：打破</t>
    </r>
    <r>
      <rPr>
        <sz val="10"/>
        <rFont val="Calibri"/>
        <family val="2"/>
      </rPr>
      <t>99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1</t>
    </r>
  </si>
  <si>
    <r>
      <rPr>
        <sz val="10"/>
        <rFont val="新細明體"/>
        <family val="1"/>
        <charset val="136"/>
      </rPr>
      <t>葉子出版股份有限公司</t>
    </r>
  </si>
  <si>
    <r>
      <rPr>
        <sz val="10"/>
        <rFont val="新細明體"/>
        <family val="1"/>
        <charset val="136"/>
      </rPr>
      <t>阮慕驊</t>
    </r>
  </si>
  <si>
    <r>
      <rPr>
        <sz val="10"/>
        <rFont val="新細明體"/>
        <family val="1"/>
        <charset val="136"/>
      </rPr>
      <t>跟著貨幣去旅行：首席外匯策略師教你輕鬆玩、聰明賺</t>
    </r>
  </si>
  <si>
    <r>
      <rPr>
        <sz val="10"/>
        <rFont val="新細明體"/>
        <family val="1"/>
        <charset val="136"/>
      </rPr>
      <t>陳有忠</t>
    </r>
  </si>
  <si>
    <r>
      <rPr>
        <sz val="10"/>
        <rFont val="新細明體"/>
        <family val="1"/>
        <charset val="136"/>
      </rPr>
      <t>零虧損：股市的斷捨離改造術</t>
    </r>
  </si>
  <si>
    <r>
      <rPr>
        <sz val="10"/>
        <rFont val="新細明體"/>
        <family val="1"/>
        <charset val="136"/>
      </rPr>
      <t>阿佘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艾斯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</si>
  <si>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選擇權不盯盤：賺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賠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絕招</t>
    </r>
    <r>
      <rPr>
        <sz val="10"/>
        <rFont val="Calibri"/>
        <family val="2"/>
      </rPr>
      <t>16</t>
    </r>
    <r>
      <rPr>
        <sz val="10"/>
        <rFont val="新細明體"/>
        <family val="1"/>
        <charset val="136"/>
      </rPr>
      <t>篇</t>
    </r>
  </si>
  <si>
    <r>
      <rPr>
        <sz val="10"/>
        <rFont val="新細明體"/>
        <family val="1"/>
        <charset val="136"/>
      </rPr>
      <t>股市提款密技：從</t>
    </r>
    <r>
      <rPr>
        <sz val="10"/>
        <rFont val="Calibri"/>
        <family val="2"/>
      </rPr>
      <t>20</t>
    </r>
    <r>
      <rPr>
        <sz val="10"/>
        <rFont val="新細明體"/>
        <family val="1"/>
        <charset val="136"/>
      </rPr>
      <t>萬到</t>
    </r>
    <r>
      <rPr>
        <sz val="10"/>
        <rFont val="Calibri"/>
        <family val="2"/>
      </rPr>
      <t>6000</t>
    </r>
    <r>
      <rPr>
        <sz val="10"/>
        <rFont val="新細明體"/>
        <family val="1"/>
        <charset val="136"/>
      </rPr>
      <t>萬的操盤之路</t>
    </r>
  </si>
  <si>
    <r>
      <rPr>
        <sz val="10"/>
        <rFont val="新細明體"/>
        <family val="1"/>
        <charset val="136"/>
      </rPr>
      <t>法學的經濟思惟</t>
    </r>
  </si>
  <si>
    <r>
      <rPr>
        <sz val="10"/>
        <rFont val="新細明體"/>
        <family val="1"/>
        <charset val="136"/>
      </rPr>
      <t>熊秉元</t>
    </r>
  </si>
  <si>
    <r>
      <rPr>
        <sz val="10"/>
        <rFont val="新細明體"/>
        <family val="1"/>
        <charset val="136"/>
      </rPr>
      <t>國際漢學研究趨勢：鄭清茂教授八秩華誕祝壽論文集上冊</t>
    </r>
  </si>
  <si>
    <r>
      <rPr>
        <sz val="10"/>
        <rFont val="新細明體"/>
        <family val="1"/>
        <charset val="136"/>
      </rPr>
      <t>林文月，莊信正，蔡宗齊</t>
    </r>
    <r>
      <rPr>
        <sz val="10"/>
        <rFont val="Calibri"/>
        <family val="2"/>
      </rPr>
      <t>…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</si>
  <si>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國際漢學研究趨勢：鄭清茂教授八秩華誕祝壽論文集下冊</t>
    </r>
  </si>
  <si>
    <r>
      <rPr>
        <sz val="10"/>
        <rFont val="新細明體"/>
        <family val="1"/>
        <charset val="136"/>
      </rPr>
      <t>家庭必備中醫實用百科（實用篇）</t>
    </r>
  </si>
  <si>
    <r>
      <rPr>
        <sz val="10"/>
        <rFont val="新細明體"/>
        <family val="1"/>
        <charset val="136"/>
      </rPr>
      <t>大拓文化</t>
    </r>
  </si>
  <si>
    <r>
      <rPr>
        <sz val="10"/>
        <rFont val="新細明體"/>
        <family val="1"/>
        <charset val="136"/>
      </rPr>
      <t>夏一生</t>
    </r>
  </si>
  <si>
    <r>
      <rPr>
        <sz val="10"/>
        <rFont val="新細明體"/>
        <family val="1"/>
        <charset val="136"/>
      </rPr>
      <t>庶民醫療史：臺灣醫壇演義</t>
    </r>
  </si>
  <si>
    <r>
      <rPr>
        <sz val="10"/>
        <rFont val="新細明體"/>
        <family val="1"/>
        <charset val="136"/>
      </rPr>
      <t>大康出版社</t>
    </r>
  </si>
  <si>
    <r>
      <rPr>
        <sz val="10"/>
        <rFont val="新細明體"/>
        <family val="1"/>
        <charset val="136"/>
      </rPr>
      <t>林瑤棋</t>
    </r>
  </si>
  <si>
    <r>
      <rPr>
        <sz val="10"/>
        <rFont val="新細明體"/>
        <family val="1"/>
        <charset val="136"/>
      </rPr>
      <t>道教</t>
    </r>
  </si>
  <si>
    <r>
      <rPr>
        <sz val="10"/>
        <rFont val="新細明體"/>
        <family val="1"/>
        <charset val="136"/>
      </rPr>
      <t>正統道藏總目提要（上冊）</t>
    </r>
  </si>
  <si>
    <r>
      <rPr>
        <sz val="10"/>
        <rFont val="新細明體"/>
        <family val="1"/>
        <charset val="136"/>
      </rPr>
      <t>蕭登福</t>
    </r>
  </si>
  <si>
    <r>
      <rPr>
        <sz val="10"/>
        <rFont val="新細明體"/>
        <family val="1"/>
        <charset val="136"/>
      </rPr>
      <t>正統道藏總目提要（下冊）</t>
    </r>
  </si>
  <si>
    <r>
      <rPr>
        <sz val="10"/>
        <rFont val="新細明體"/>
        <family val="1"/>
        <charset val="136"/>
      </rPr>
      <t>孟子哲學新論</t>
    </r>
  </si>
  <si>
    <r>
      <rPr>
        <sz val="10"/>
        <rFont val="新細明體"/>
        <family val="1"/>
        <charset val="136"/>
      </rPr>
      <t>譚宇權</t>
    </r>
  </si>
  <si>
    <r>
      <rPr>
        <sz val="10"/>
        <rFont val="新細明體"/>
        <family val="1"/>
        <charset val="136"/>
      </rPr>
      <t>宗教總論</t>
    </r>
  </si>
  <si>
    <r>
      <rPr>
        <sz val="10"/>
        <rFont val="新細明體"/>
        <family val="1"/>
        <charset val="136"/>
      </rPr>
      <t>臺灣宗教的發展與變遷</t>
    </r>
  </si>
  <si>
    <r>
      <rPr>
        <sz val="10"/>
        <rFont val="新細明體"/>
        <family val="1"/>
        <charset val="136"/>
      </rPr>
      <t>鄭志明</t>
    </r>
  </si>
  <si>
    <r>
      <rPr>
        <sz val="10"/>
        <rFont val="新細明體"/>
        <family val="1"/>
        <charset val="136"/>
      </rPr>
      <t>鳥類書寫與圖像文化研究</t>
    </r>
  </si>
  <si>
    <r>
      <rPr>
        <sz val="10"/>
        <rFont val="新細明體"/>
        <family val="1"/>
        <charset val="136"/>
      </rPr>
      <t>韓學宏</t>
    </r>
  </si>
  <si>
    <r>
      <rPr>
        <sz val="10"/>
        <rFont val="新細明體"/>
        <family val="1"/>
        <charset val="136"/>
      </rPr>
      <t>書寫與詮釋－八</t>
    </r>
    <r>
      <rPr>
        <sz val="10"/>
        <rFont val="Calibri"/>
        <family val="2"/>
      </rPr>
      <t>0</t>
    </r>
    <r>
      <rPr>
        <sz val="10"/>
        <rFont val="新細明體"/>
        <family val="1"/>
        <charset val="136"/>
      </rPr>
      <t>年代前後臺灣散文之家國書寫探勘</t>
    </r>
  </si>
  <si>
    <r>
      <rPr>
        <sz val="10"/>
        <rFont val="新細明體"/>
        <family val="1"/>
        <charset val="136"/>
      </rPr>
      <t>柯品文</t>
    </r>
  </si>
  <si>
    <r>
      <rPr>
        <sz val="10"/>
        <rFont val="新細明體"/>
        <family val="1"/>
        <charset val="136"/>
      </rPr>
      <t>元遺山研究</t>
    </r>
  </si>
  <si>
    <r>
      <rPr>
        <sz val="10"/>
        <rFont val="新細明體"/>
        <family val="1"/>
        <charset val="136"/>
      </rPr>
      <t>趙興勤</t>
    </r>
  </si>
  <si>
    <r>
      <rPr>
        <sz val="10"/>
        <rFont val="新細明體"/>
        <family val="1"/>
        <charset val="136"/>
      </rPr>
      <t>中國遊記</t>
    </r>
  </si>
  <si>
    <r>
      <rPr>
        <sz val="10"/>
        <rFont val="新細明體"/>
        <family val="1"/>
        <charset val="136"/>
      </rPr>
      <t>洪棄生的旅遊文學－八州遊記</t>
    </r>
  </si>
  <si>
    <r>
      <rPr>
        <sz val="10"/>
        <rFont val="新細明體"/>
        <family val="1"/>
        <charset val="136"/>
      </rPr>
      <t>程玉凰</t>
    </r>
  </si>
  <si>
    <r>
      <rPr>
        <sz val="10"/>
        <rFont val="新細明體"/>
        <family val="1"/>
        <charset val="136"/>
      </rPr>
      <t>北回歸線上的北客</t>
    </r>
  </si>
  <si>
    <r>
      <rPr>
        <sz val="10"/>
        <rFont val="新細明體"/>
        <family val="1"/>
        <charset val="136"/>
      </rPr>
      <t>林秀昭</t>
    </r>
  </si>
  <si>
    <r>
      <rPr>
        <sz val="10"/>
        <rFont val="新細明體"/>
        <family val="1"/>
        <charset val="136"/>
      </rPr>
      <t>中國地方志</t>
    </r>
  </si>
  <si>
    <r>
      <rPr>
        <sz val="10"/>
        <rFont val="新細明體"/>
        <family val="1"/>
        <charset val="136"/>
      </rPr>
      <t>西湖文史雜記</t>
    </r>
  </si>
  <si>
    <r>
      <rPr>
        <sz val="10"/>
        <rFont val="新細明體"/>
        <family val="1"/>
        <charset val="136"/>
      </rPr>
      <t>浪影</t>
    </r>
  </si>
  <si>
    <r>
      <rPr>
        <sz val="10"/>
        <rFont val="新細明體"/>
        <family val="1"/>
        <charset val="136"/>
      </rPr>
      <t>清代詩經學論稿</t>
    </r>
  </si>
  <si>
    <r>
      <rPr>
        <sz val="10"/>
        <rFont val="新細明體"/>
        <family val="1"/>
        <charset val="136"/>
      </rPr>
      <t>黃忠慎</t>
    </r>
  </si>
  <si>
    <r>
      <rPr>
        <sz val="10"/>
        <rFont val="新細明體"/>
        <family val="1"/>
        <charset val="136"/>
      </rPr>
      <t>禪海微瀾</t>
    </r>
  </si>
  <si>
    <r>
      <rPr>
        <sz val="10"/>
        <rFont val="新細明體"/>
        <family val="1"/>
        <charset val="136"/>
      </rPr>
      <t>達亮</t>
    </r>
  </si>
  <si>
    <r>
      <rPr>
        <sz val="10"/>
        <rFont val="新細明體"/>
        <family val="1"/>
        <charset val="136"/>
      </rPr>
      <t>詩經的多元闡釋</t>
    </r>
  </si>
  <si>
    <r>
      <rPr>
        <sz val="10"/>
        <rFont val="新細明體"/>
        <family val="1"/>
        <charset val="136"/>
      </rPr>
      <t>朱孟庭</t>
    </r>
  </si>
  <si>
    <r>
      <rPr>
        <sz val="10"/>
        <rFont val="新細明體"/>
        <family val="1"/>
        <charset val="136"/>
      </rPr>
      <t>比丘尼戒之研究</t>
    </r>
  </si>
  <si>
    <r>
      <rPr>
        <sz val="10"/>
        <rFont val="新細明體"/>
        <family val="1"/>
        <charset val="136"/>
      </rPr>
      <t>屈大成</t>
    </r>
  </si>
  <si>
    <r>
      <rPr>
        <sz val="10"/>
        <rFont val="新細明體"/>
        <family val="1"/>
        <charset val="136"/>
      </rPr>
      <t>道教生死學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第二卷</t>
    </r>
  </si>
  <si>
    <r>
      <rPr>
        <sz val="10"/>
        <rFont val="新細明體"/>
        <family val="1"/>
        <charset val="136"/>
      </rPr>
      <t>近代詩經白話譯註的興起與開展</t>
    </r>
  </si>
  <si>
    <r>
      <rPr>
        <sz val="10"/>
        <rFont val="新細明體"/>
        <family val="1"/>
        <charset val="136"/>
      </rPr>
      <t>中國辭賦論叢</t>
    </r>
  </si>
  <si>
    <r>
      <rPr>
        <sz val="10"/>
        <rFont val="新細明體"/>
        <family val="1"/>
        <charset val="136"/>
      </rPr>
      <t>黃水雲</t>
    </r>
  </si>
  <si>
    <r>
      <rPr>
        <sz val="10"/>
        <rFont val="新細明體"/>
        <family val="1"/>
        <charset val="136"/>
      </rPr>
      <t>佛教視角的生命哲學與世界觀</t>
    </r>
  </si>
  <si>
    <r>
      <rPr>
        <sz val="10"/>
        <rFont val="新細明體"/>
        <family val="1"/>
        <charset val="136"/>
      </rPr>
      <t>蔡耀明</t>
    </r>
  </si>
  <si>
    <r>
      <rPr>
        <sz val="10"/>
        <rFont val="新細明體"/>
        <family val="1"/>
        <charset val="136"/>
      </rPr>
      <t>李白散文研究</t>
    </r>
  </si>
  <si>
    <r>
      <rPr>
        <sz val="10"/>
        <rFont val="新細明體"/>
        <family val="1"/>
        <charset val="136"/>
      </rPr>
      <t>謝育爭</t>
    </r>
  </si>
  <si>
    <r>
      <rPr>
        <sz val="10"/>
        <rFont val="新細明體"/>
        <family val="1"/>
        <charset val="136"/>
      </rPr>
      <t>王維接受史－以唐宋為主</t>
    </r>
  </si>
  <si>
    <r>
      <rPr>
        <sz val="10"/>
        <rFont val="新細明體"/>
        <family val="1"/>
        <charset val="136"/>
      </rPr>
      <t>王家琪</t>
    </r>
  </si>
  <si>
    <r>
      <rPr>
        <sz val="10"/>
        <rFont val="新細明體"/>
        <family val="1"/>
        <charset val="136"/>
      </rPr>
      <t>袁枚詩新論</t>
    </r>
  </si>
  <si>
    <r>
      <rPr>
        <sz val="10"/>
        <rFont val="新細明體"/>
        <family val="1"/>
        <charset val="136"/>
      </rPr>
      <t>張健</t>
    </r>
  </si>
  <si>
    <r>
      <rPr>
        <sz val="10"/>
        <rFont val="新細明體"/>
        <family val="1"/>
        <charset val="136"/>
      </rPr>
      <t>明清時期臺灣遊記研究</t>
    </r>
  </si>
  <si>
    <r>
      <rPr>
        <sz val="10"/>
        <rFont val="新細明體"/>
        <family val="1"/>
        <charset val="136"/>
      </rPr>
      <t>黃美玲</t>
    </r>
  </si>
  <si>
    <r>
      <rPr>
        <sz val="10"/>
        <rFont val="新細明體"/>
        <family val="1"/>
        <charset val="136"/>
      </rPr>
      <t>當代宗教觀與生死學</t>
    </r>
  </si>
  <si>
    <r>
      <rPr>
        <sz val="10"/>
        <rFont val="新細明體"/>
        <family val="1"/>
        <charset val="136"/>
      </rPr>
      <t>中古文學探論</t>
    </r>
  </si>
  <si>
    <r>
      <rPr>
        <sz val="10"/>
        <rFont val="新細明體"/>
        <family val="1"/>
        <charset val="136"/>
      </rPr>
      <t>王妙純</t>
    </r>
  </si>
  <si>
    <r>
      <rPr>
        <sz val="10"/>
        <rFont val="新細明體"/>
        <family val="1"/>
        <charset val="136"/>
      </rPr>
      <t>繪畫；書法</t>
    </r>
  </si>
  <si>
    <r>
      <rPr>
        <sz val="10"/>
        <rFont val="新細明體"/>
        <family val="1"/>
        <charset val="136"/>
      </rPr>
      <t>東漢碑額書法藝術研究</t>
    </r>
  </si>
  <si>
    <r>
      <rPr>
        <sz val="10"/>
        <rFont val="新細明體"/>
        <family val="1"/>
        <charset val="136"/>
      </rPr>
      <t>陳星平</t>
    </r>
  </si>
  <si>
    <r>
      <rPr>
        <sz val="10"/>
        <rFont val="新細明體"/>
        <family val="1"/>
        <charset val="136"/>
      </rPr>
      <t>傳承與拓新－唐代遊藝賦書寫</t>
    </r>
  </si>
  <si>
    <r>
      <rPr>
        <sz val="10"/>
        <rFont val="新細明體"/>
        <family val="1"/>
        <charset val="136"/>
      </rPr>
      <t>善與善行：理論倫理學前篇</t>
    </r>
  </si>
  <si>
    <r>
      <rPr>
        <sz val="10"/>
        <rFont val="新細明體"/>
        <family val="1"/>
        <charset val="136"/>
      </rPr>
      <t>鄺芷人</t>
    </r>
  </si>
  <si>
    <r>
      <rPr>
        <sz val="10"/>
        <rFont val="新細明體"/>
        <family val="1"/>
        <charset val="136"/>
      </rPr>
      <t>當代殯葬學綜論</t>
    </r>
  </si>
  <si>
    <r>
      <rPr>
        <sz val="10"/>
        <rFont val="新細明體"/>
        <family val="1"/>
        <charset val="136"/>
      </rPr>
      <t>現代人文精神與通識創意教學</t>
    </r>
  </si>
  <si>
    <r>
      <rPr>
        <sz val="10"/>
        <rFont val="新細明體"/>
        <family val="1"/>
        <charset val="136"/>
      </rPr>
      <t>國立臺北商業技術學院通識教育中心編輯</t>
    </r>
  </si>
  <si>
    <r>
      <rPr>
        <sz val="10"/>
        <rFont val="新細明體"/>
        <family val="1"/>
        <charset val="136"/>
      </rPr>
      <t>魏晉士人的生死關懷－以（世說新語）為核心的考察</t>
    </r>
  </si>
  <si>
    <r>
      <rPr>
        <sz val="10"/>
        <rFont val="新細明體"/>
        <family val="1"/>
        <charset val="136"/>
      </rPr>
      <t>中國大陸邊境貿易新商機：前進邊境口岸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邊陲變明珠</t>
    </r>
  </si>
  <si>
    <r>
      <rPr>
        <sz val="10"/>
        <rFont val="新細明體"/>
        <family val="1"/>
        <charset val="136"/>
      </rPr>
      <t>中國大陸銀髮商機探索</t>
    </r>
  </si>
  <si>
    <r>
      <rPr>
        <sz val="10"/>
        <rFont val="新細明體"/>
        <family val="1"/>
        <charset val="136"/>
      </rPr>
      <t>藥物濫用防制指引－</t>
    </r>
    <r>
      <rPr>
        <sz val="10"/>
        <rFont val="Calibri"/>
        <family val="2"/>
      </rPr>
      <t xml:space="preserve">TFDA </t>
    </r>
    <r>
      <rPr>
        <sz val="10"/>
        <rFont val="新細明體"/>
        <family val="1"/>
        <charset val="136"/>
      </rPr>
      <t>指引規範系列</t>
    </r>
    <r>
      <rPr>
        <sz val="10"/>
        <rFont val="Calibri"/>
        <family val="2"/>
      </rPr>
      <t xml:space="preserve"> DG001</t>
    </r>
  </si>
  <si>
    <r>
      <rPr>
        <sz val="10"/>
        <rFont val="新細明體"/>
        <family val="1"/>
        <charset val="136"/>
      </rPr>
      <t>行政院衛生署食品藥物管理局</t>
    </r>
  </si>
  <si>
    <r>
      <rPr>
        <sz val="10"/>
        <rFont val="新細明體"/>
        <family val="1"/>
        <charset val="136"/>
      </rPr>
      <t>游離輻射防護法規彙編</t>
    </r>
  </si>
  <si>
    <r>
      <rPr>
        <sz val="10"/>
        <rFont val="新細明體"/>
        <family val="1"/>
        <charset val="136"/>
      </rPr>
      <t>行政院原子能委員會</t>
    </r>
  </si>
  <si>
    <r>
      <t>N2</t>
    </r>
    <r>
      <rPr>
        <sz val="10"/>
        <rFont val="新細明體"/>
        <family val="1"/>
        <charset val="136"/>
      </rPr>
      <t>新日檢聽解一本搞定【有聲】</t>
    </r>
  </si>
  <si>
    <r>
      <t>EZ</t>
    </r>
    <r>
      <rPr>
        <sz val="10"/>
        <rFont val="新細明體"/>
        <family val="1"/>
        <charset val="136"/>
      </rPr>
      <t>叢書館</t>
    </r>
  </si>
  <si>
    <r>
      <rPr>
        <sz val="10"/>
        <rFont val="新細明體"/>
        <family val="1"/>
        <charset val="136"/>
      </rPr>
      <t>今泉江利子</t>
    </r>
  </si>
  <si>
    <r>
      <rPr>
        <sz val="10"/>
        <rFont val="新細明體"/>
        <family val="1"/>
        <charset val="136"/>
      </rPr>
      <t>挺立在風雨中的內優社群：莫拉克颱風前後的沙阿魯娃族、卡那卡那富族與下三社群</t>
    </r>
  </si>
  <si>
    <r>
      <rPr>
        <sz val="10"/>
        <rFont val="新細明體"/>
        <family val="1"/>
        <charset val="136"/>
      </rPr>
      <t>國史館台灣文獻館（劉還月）</t>
    </r>
  </si>
  <si>
    <r>
      <rPr>
        <sz val="10"/>
        <rFont val="新細明體"/>
        <family val="1"/>
        <charset val="136"/>
      </rPr>
      <t>陳逸君，劉還月</t>
    </r>
  </si>
  <si>
    <r>
      <rPr>
        <sz val="10"/>
        <rFont val="新細明體"/>
        <family val="1"/>
        <charset val="136"/>
      </rPr>
      <t>孫子兵法與周易－決策理論與決策管理</t>
    </r>
  </si>
  <si>
    <r>
      <rPr>
        <sz val="10"/>
        <rFont val="新細明體"/>
        <family val="1"/>
        <charset val="136"/>
      </rPr>
      <t>李建中，虞孝成</t>
    </r>
  </si>
  <si>
    <r>
      <rPr>
        <sz val="10"/>
        <rFont val="新細明體"/>
        <family val="1"/>
        <charset val="136"/>
      </rPr>
      <t>六朝誌怪：精神大解放時期的奇幻小說</t>
    </r>
  </si>
  <si>
    <r>
      <rPr>
        <sz val="10"/>
        <rFont val="新細明體"/>
        <family val="1"/>
        <charset val="136"/>
      </rPr>
      <t>佳赫文化行銷有限公司</t>
    </r>
  </si>
  <si>
    <r>
      <rPr>
        <sz val="10"/>
        <rFont val="新細明體"/>
        <family val="1"/>
        <charset val="136"/>
      </rPr>
      <t>你不可不知道的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部經典歌劇</t>
    </r>
  </si>
  <si>
    <r>
      <rPr>
        <sz val="10"/>
        <rFont val="新細明體"/>
        <family val="1"/>
        <charset val="136"/>
      </rPr>
      <t>許麗雯暨音樂企劃小組</t>
    </r>
  </si>
  <si>
    <r>
      <rPr>
        <sz val="10"/>
        <rFont val="新細明體"/>
        <family val="1"/>
        <charset val="136"/>
      </rPr>
      <t>提升服務品質培訓遊戲</t>
    </r>
  </si>
  <si>
    <r>
      <rPr>
        <sz val="10"/>
        <rFont val="新細明體"/>
        <family val="1"/>
        <charset val="136"/>
      </rPr>
      <t>秦啟剛</t>
    </r>
  </si>
  <si>
    <r>
      <rPr>
        <sz val="10"/>
        <rFont val="新細明體"/>
        <family val="1"/>
        <charset val="136"/>
      </rPr>
      <t>供應商管理手冊</t>
    </r>
  </si>
  <si>
    <r>
      <rPr>
        <sz val="10"/>
        <rFont val="新細明體"/>
        <family val="1"/>
        <charset val="136"/>
      </rPr>
      <t>秦啟佑</t>
    </r>
  </si>
  <si>
    <r>
      <rPr>
        <sz val="10"/>
        <rFont val="新細明體"/>
        <family val="1"/>
        <charset val="136"/>
      </rPr>
      <t>商業簡報技巧</t>
    </r>
  </si>
  <si>
    <r>
      <rPr>
        <sz val="10"/>
        <rFont val="新細明體"/>
        <family val="1"/>
        <charset val="136"/>
      </rPr>
      <t>呂國兵</t>
    </r>
  </si>
  <si>
    <r>
      <rPr>
        <sz val="10"/>
        <rFont val="新細明體"/>
        <family val="1"/>
        <charset val="136"/>
      </rPr>
      <t>厚黑學全集【參】厚黑心術</t>
    </r>
  </si>
  <si>
    <r>
      <rPr>
        <sz val="10"/>
        <rFont val="新細明體"/>
        <family val="1"/>
        <charset val="136"/>
      </rPr>
      <t>日本經營之神松下幸之助的經營智慧</t>
    </r>
  </si>
  <si>
    <r>
      <rPr>
        <sz val="10"/>
        <rFont val="新細明體"/>
        <family val="1"/>
        <charset val="136"/>
      </rPr>
      <t>大川修一</t>
    </r>
  </si>
  <si>
    <r>
      <rPr>
        <sz val="10"/>
        <rFont val="新細明體"/>
        <family val="1"/>
        <charset val="136"/>
      </rPr>
      <t>不同於戲裡說的慈禧太后</t>
    </r>
  </si>
  <si>
    <r>
      <rPr>
        <sz val="10"/>
        <rFont val="新細明體"/>
        <family val="1"/>
        <charset val="136"/>
      </rPr>
      <t>天下潮商－東方猶太人財富傳奇</t>
    </r>
  </si>
  <si>
    <r>
      <rPr>
        <sz val="10"/>
        <rFont val="新細明體"/>
        <family val="1"/>
        <charset val="136"/>
      </rPr>
      <t>王擁軍</t>
    </r>
  </si>
  <si>
    <r>
      <rPr>
        <sz val="10"/>
        <rFont val="新細明體"/>
        <family val="1"/>
        <charset val="136"/>
      </rPr>
      <t>史記故事導讀</t>
    </r>
  </si>
  <si>
    <r>
      <rPr>
        <sz val="10"/>
        <rFont val="新細明體"/>
        <family val="1"/>
        <charset val="136"/>
      </rPr>
      <t>司馬遷</t>
    </r>
  </si>
  <si>
    <r>
      <rPr>
        <sz val="10"/>
        <rFont val="新細明體"/>
        <family val="1"/>
        <charset val="136"/>
      </rPr>
      <t>看懂世界金融</t>
    </r>
  </si>
  <si>
    <r>
      <rPr>
        <sz val="10"/>
        <rFont val="新細明體"/>
        <family val="1"/>
        <charset val="136"/>
      </rPr>
      <t>不同於戲裡說的雍正皇帝</t>
    </r>
  </si>
  <si>
    <r>
      <rPr>
        <sz val="10"/>
        <rFont val="新細明體"/>
        <family val="1"/>
        <charset val="136"/>
      </rPr>
      <t>《資治通鑑》故事導讀</t>
    </r>
  </si>
  <si>
    <r>
      <rPr>
        <sz val="10"/>
        <rFont val="新細明體"/>
        <family val="1"/>
        <charset val="136"/>
      </rPr>
      <t>司馬光</t>
    </r>
  </si>
  <si>
    <r>
      <rPr>
        <sz val="10"/>
        <rFont val="新細明體"/>
        <family val="1"/>
        <charset val="136"/>
      </rPr>
      <t>史地總論</t>
    </r>
  </si>
  <si>
    <r>
      <rPr>
        <sz val="10"/>
        <rFont val="新細明體"/>
        <family val="1"/>
        <charset val="136"/>
      </rPr>
      <t>史學與思想</t>
    </r>
  </si>
  <si>
    <r>
      <rPr>
        <sz val="10"/>
        <rFont val="新細明體"/>
        <family val="1"/>
        <charset val="136"/>
      </rPr>
      <t>劉家和</t>
    </r>
  </si>
  <si>
    <r>
      <rPr>
        <sz val="10"/>
        <rFont val="新細明體"/>
        <family val="1"/>
        <charset val="136"/>
      </rPr>
      <t>時間．歷史．敘事</t>
    </r>
  </si>
  <si>
    <r>
      <rPr>
        <sz val="10"/>
        <rFont val="新細明體"/>
        <family val="1"/>
        <charset val="136"/>
      </rPr>
      <t>李紀祥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</si>
  <si>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>2012</t>
    </r>
  </si>
  <si>
    <r>
      <t>Alexandre Bohas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Adrien Cherqui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Philippe Hugon</t>
    </r>
    <r>
      <rPr>
        <sz val="10"/>
        <rFont val="新細明體"/>
        <family val="1"/>
        <charset val="136"/>
      </rPr>
      <t>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</si>
  <si>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基督教</t>
    </r>
  </si>
  <si>
    <r>
      <rPr>
        <sz val="10"/>
        <rFont val="新細明體"/>
        <family val="1"/>
        <charset val="136"/>
      </rPr>
      <t>多元、分歧與認同：神學與文化的探索</t>
    </r>
  </si>
  <si>
    <r>
      <rPr>
        <sz val="10"/>
        <rFont val="新細明體"/>
        <family val="1"/>
        <charset val="136"/>
      </rPr>
      <t>台灣基督教文藝出版社</t>
    </r>
  </si>
  <si>
    <r>
      <rPr>
        <sz val="10"/>
        <rFont val="新細明體"/>
        <family val="1"/>
        <charset val="136"/>
      </rPr>
      <t>賴品超</t>
    </r>
  </si>
  <si>
    <r>
      <rPr>
        <sz val="10"/>
        <rFont val="新細明體"/>
        <family val="1"/>
        <charset val="136"/>
      </rPr>
      <t>影響中國歷史的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個帝王</t>
    </r>
  </si>
  <si>
    <r>
      <rPr>
        <sz val="10"/>
        <rFont val="新細明體"/>
        <family val="1"/>
        <charset val="136"/>
      </rPr>
      <t>張姮</t>
    </r>
  </si>
  <si>
    <r>
      <rPr>
        <sz val="10"/>
        <rFont val="新細明體"/>
        <family val="1"/>
        <charset val="136"/>
      </rPr>
      <t>一切成功始於銷售</t>
    </r>
  </si>
  <si>
    <r>
      <rPr>
        <sz val="10"/>
        <rFont val="新細明體"/>
        <family val="1"/>
        <charset val="136"/>
      </rPr>
      <t>鄭鴻</t>
    </r>
  </si>
  <si>
    <r>
      <rPr>
        <sz val="10"/>
        <rFont val="新細明體"/>
        <family val="1"/>
        <charset val="136"/>
      </rPr>
      <t>世界上最偉大的推銷員</t>
    </r>
  </si>
  <si>
    <r>
      <rPr>
        <sz val="10"/>
        <rFont val="新細明體"/>
        <family val="1"/>
        <charset val="136"/>
      </rPr>
      <t>曼尼斯</t>
    </r>
  </si>
  <si>
    <r>
      <rPr>
        <sz val="10"/>
        <rFont val="新細明體"/>
        <family val="1"/>
        <charset val="136"/>
      </rPr>
      <t>職來職往：如何找份好工作</t>
    </r>
  </si>
  <si>
    <r>
      <rPr>
        <sz val="10"/>
        <rFont val="新細明體"/>
        <family val="1"/>
        <charset val="136"/>
      </rPr>
      <t>耿文國</t>
    </r>
  </si>
  <si>
    <r>
      <rPr>
        <sz val="10"/>
        <rFont val="新細明體"/>
        <family val="1"/>
        <charset val="136"/>
      </rPr>
      <t>遠距照護書集：資訊通信技術支援健康福祉照護（第三冊）</t>
    </r>
  </si>
  <si>
    <r>
      <rPr>
        <sz val="10"/>
        <rFont val="新細明體"/>
        <family val="1"/>
        <charset val="136"/>
      </rPr>
      <t>香遠出版社</t>
    </r>
  </si>
  <si>
    <r>
      <rPr>
        <sz val="10"/>
        <rFont val="新細明體"/>
        <family val="1"/>
        <charset val="136"/>
      </rPr>
      <t>吳榮鎮</t>
    </r>
  </si>
  <si>
    <r>
      <rPr>
        <sz val="10"/>
        <rFont val="新細明體"/>
        <family val="1"/>
        <charset val="136"/>
      </rPr>
      <t>品牌密碼</t>
    </r>
    <r>
      <rPr>
        <sz val="10"/>
        <rFont val="Calibri"/>
        <family val="2"/>
      </rPr>
      <t> 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39</t>
    </r>
    <r>
      <rPr>
        <sz val="10"/>
        <rFont val="新細明體"/>
        <family val="1"/>
        <charset val="136"/>
      </rPr>
      <t>個世界非凡品牌成長戰略</t>
    </r>
  </si>
  <si>
    <r>
      <rPr>
        <sz val="10"/>
        <rFont val="新細明體"/>
        <family val="1"/>
        <charset val="136"/>
      </rPr>
      <t>老范行軍</t>
    </r>
  </si>
  <si>
    <r>
      <rPr>
        <sz val="10"/>
        <rFont val="新細明體"/>
        <family val="1"/>
        <charset val="136"/>
      </rPr>
      <t>每一個勝利者身上都有傷痕</t>
    </r>
    <r>
      <rPr>
        <sz val="10"/>
        <rFont val="Calibri"/>
        <family val="2"/>
      </rPr>
      <t> 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25</t>
    </r>
    <r>
      <rPr>
        <sz val="10"/>
        <rFont val="新細明體"/>
        <family val="1"/>
        <charset val="136"/>
      </rPr>
      <t>位世界頂級領袖的成功密辛</t>
    </r>
  </si>
  <si>
    <r>
      <rPr>
        <sz val="10"/>
        <rFont val="新細明體"/>
        <family val="1"/>
        <charset val="136"/>
      </rPr>
      <t>赫伯特‧牛頓‧卡森</t>
    </r>
  </si>
  <si>
    <r>
      <rPr>
        <sz val="10"/>
        <rFont val="新細明體"/>
        <family val="1"/>
        <charset val="136"/>
      </rPr>
      <t>期權當沖贏家：誰說選擇權不能當沖？</t>
    </r>
  </si>
  <si>
    <r>
      <rPr>
        <sz val="10"/>
        <rFont val="新細明體"/>
        <family val="1"/>
        <charset val="136"/>
      </rPr>
      <t>顏龍豐</t>
    </r>
  </si>
  <si>
    <r>
      <rPr>
        <sz val="10"/>
        <rFont val="新細明體"/>
        <family val="1"/>
        <charset val="136"/>
      </rPr>
      <t>買樂透，不如買選擇權！：選擇權以小博大致富術</t>
    </r>
  </si>
  <si>
    <r>
      <rPr>
        <sz val="10"/>
        <rFont val="新細明體"/>
        <family val="1"/>
        <charset val="136"/>
      </rPr>
      <t>背水一戰當沖魂：期貨當沖煉金術</t>
    </r>
  </si>
  <si>
    <r>
      <t>DayTrade 1</t>
    </r>
    <r>
      <rPr>
        <sz val="10"/>
        <rFont val="新細明體"/>
        <family val="1"/>
        <charset val="136"/>
      </rPr>
      <t>哥</t>
    </r>
  </si>
  <si>
    <r>
      <rPr>
        <sz val="10"/>
        <rFont val="新細明體"/>
        <family val="1"/>
        <charset val="136"/>
      </rPr>
      <t>年金保險</t>
    </r>
  </si>
  <si>
    <r>
      <rPr>
        <sz val="10"/>
        <rFont val="新細明體"/>
        <family val="1"/>
        <charset val="136"/>
      </rPr>
      <t>洪燦楠，洪鴻銘，許沖河，杜珠錦，蔡瓔琪</t>
    </r>
  </si>
  <si>
    <r>
      <rPr>
        <sz val="10"/>
        <rFont val="新細明體"/>
        <family val="1"/>
        <charset val="136"/>
      </rPr>
      <t>保險業財務評估與監理</t>
    </r>
  </si>
  <si>
    <r>
      <rPr>
        <sz val="10"/>
        <rFont val="新細明體"/>
        <family val="1"/>
        <charset val="136"/>
      </rPr>
      <t>蔡政憲，高渭川，許文彥，梁正德，洪炳輝等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</si>
  <si>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海上保險理賠釋疑</t>
    </r>
  </si>
  <si>
    <r>
      <rPr>
        <sz val="10"/>
        <rFont val="新細明體"/>
        <family val="1"/>
        <charset val="136"/>
      </rPr>
      <t>黃恩丘</t>
    </r>
  </si>
  <si>
    <r>
      <rPr>
        <sz val="10"/>
        <rFont val="新細明體"/>
        <family val="1"/>
        <charset val="136"/>
      </rPr>
      <t>運輸單證與運送責任－鹿特丹規則的影響</t>
    </r>
  </si>
  <si>
    <r>
      <rPr>
        <sz val="10"/>
        <rFont val="新細明體"/>
        <family val="1"/>
        <charset val="136"/>
      </rPr>
      <t>王肖卿</t>
    </r>
  </si>
  <si>
    <r>
      <rPr>
        <sz val="10"/>
        <rFont val="新細明體"/>
        <family val="1"/>
        <charset val="136"/>
      </rPr>
      <t>農業</t>
    </r>
  </si>
  <si>
    <r>
      <rPr>
        <sz val="10"/>
        <rFont val="新細明體"/>
        <family val="1"/>
        <charset val="136"/>
      </rPr>
      <t>臺灣農業機械發展史</t>
    </r>
  </si>
  <si>
    <r>
      <rPr>
        <sz val="10"/>
        <rFont val="新細明體"/>
        <family val="1"/>
        <charset val="136"/>
      </rPr>
      <t>財團法人中正農業科技社會公益基金會</t>
    </r>
  </si>
  <si>
    <r>
      <rPr>
        <sz val="10"/>
        <rFont val="新細明體"/>
        <family val="1"/>
        <charset val="136"/>
      </rPr>
      <t>臺灣農業機械發展史編輯委員會</t>
    </r>
  </si>
  <si>
    <r>
      <rPr>
        <sz val="10"/>
        <rFont val="新細明體"/>
        <family val="1"/>
        <charset val="136"/>
      </rPr>
      <t>文學理論倒讀</t>
    </r>
  </si>
  <si>
    <r>
      <rPr>
        <sz val="10"/>
        <rFont val="新細明體"/>
        <family val="1"/>
        <charset val="136"/>
      </rPr>
      <t>黃湯姆</t>
    </r>
  </si>
  <si>
    <r>
      <rPr>
        <sz val="10"/>
        <rFont val="新細明體"/>
        <family val="1"/>
        <charset val="136"/>
      </rPr>
      <t>臺灣成長小說選增訂版</t>
    </r>
  </si>
  <si>
    <r>
      <rPr>
        <sz val="10"/>
        <rFont val="新細明體"/>
        <family val="1"/>
        <charset val="136"/>
      </rPr>
      <t>楊佳嫻</t>
    </r>
  </si>
  <si>
    <r>
      <rPr>
        <sz val="10"/>
        <rFont val="新細明體"/>
        <family val="1"/>
        <charset val="136"/>
      </rPr>
      <t>生態指標：臺北市的生物多樣性</t>
    </r>
  </si>
  <si>
    <r>
      <rPr>
        <sz val="10"/>
        <rFont val="新細明體"/>
        <family val="1"/>
        <charset val="136"/>
      </rPr>
      <t>福爾摩莎自然史資訊有限公司</t>
    </r>
  </si>
  <si>
    <r>
      <rPr>
        <sz val="10"/>
        <rFont val="新細明體"/>
        <family val="1"/>
        <charset val="136"/>
      </rPr>
      <t>李培芬，吳采諭，李文玉，呂亞融，黃馨儀等</t>
    </r>
    <r>
      <rPr>
        <sz val="10"/>
        <rFont val="Calibri"/>
        <family val="2"/>
      </rPr>
      <t>…</t>
    </r>
  </si>
  <si>
    <r>
      <t>6</t>
    </r>
    <r>
      <rPr>
        <sz val="10"/>
        <rFont val="新細明體"/>
        <family val="1"/>
        <charset val="136"/>
      </rPr>
      <t>個符號看懂全世界英文【有聲】</t>
    </r>
  </si>
  <si>
    <r>
      <rPr>
        <sz val="10"/>
        <rFont val="新細明體"/>
        <family val="1"/>
        <charset val="136"/>
      </rPr>
      <t>仲華</t>
    </r>
  </si>
  <si>
    <r>
      <rPr>
        <sz val="10"/>
        <rFont val="新細明體"/>
        <family val="1"/>
        <charset val="136"/>
      </rPr>
      <t>失落的世界：神祕消失的古文明</t>
    </r>
  </si>
  <si>
    <r>
      <rPr>
        <sz val="10"/>
        <rFont val="新細明體"/>
        <family val="1"/>
        <charset val="136"/>
      </rPr>
      <t>智學堂</t>
    </r>
  </si>
  <si>
    <r>
      <rPr>
        <sz val="10"/>
        <rFont val="新細明體"/>
        <family val="1"/>
        <charset val="136"/>
      </rPr>
      <t>陳奇勳</t>
    </r>
  </si>
  <si>
    <r>
      <rPr>
        <sz val="10"/>
        <rFont val="新細明體"/>
        <family val="1"/>
        <charset val="136"/>
      </rPr>
      <t>國際私法基礎知識論集</t>
    </r>
  </si>
  <si>
    <r>
      <rPr>
        <sz val="10"/>
        <rFont val="新細明體"/>
        <family val="1"/>
        <charset val="136"/>
      </rPr>
      <t>《玉茗堂四夢》戲劇危機研究</t>
    </r>
  </si>
  <si>
    <r>
      <rPr>
        <sz val="10"/>
        <rFont val="新細明體"/>
        <family val="1"/>
        <charset val="136"/>
      </rPr>
      <t>文史哲出版社有限公司</t>
    </r>
  </si>
  <si>
    <r>
      <rPr>
        <sz val="10"/>
        <rFont val="新細明體"/>
        <family val="1"/>
        <charset val="136"/>
      </rPr>
      <t>于復華</t>
    </r>
  </si>
  <si>
    <r>
      <rPr>
        <sz val="10"/>
        <rFont val="新細明體"/>
        <family val="1"/>
        <charset val="136"/>
      </rPr>
      <t>湧動著一泓清泉：現代詩文評論</t>
    </r>
  </si>
  <si>
    <r>
      <rPr>
        <sz val="10"/>
        <rFont val="新細明體"/>
        <family val="1"/>
        <charset val="136"/>
      </rPr>
      <t>林明理</t>
    </r>
  </si>
  <si>
    <r>
      <rPr>
        <sz val="10"/>
        <rFont val="新細明體"/>
        <family val="1"/>
        <charset val="136"/>
      </rPr>
      <t>投資理財必識</t>
    </r>
    <r>
      <rPr>
        <sz val="10"/>
        <rFont val="Calibri"/>
        <family val="2"/>
      </rPr>
      <t>150</t>
    </r>
    <r>
      <rPr>
        <sz val="10"/>
        <rFont val="新細明體"/>
        <family val="1"/>
        <charset val="136"/>
      </rPr>
      <t>件事（通脹低息自救版）</t>
    </r>
  </si>
  <si>
    <r>
      <rPr>
        <sz val="10"/>
        <rFont val="新細明體"/>
        <family val="1"/>
        <charset val="136"/>
      </rPr>
      <t>跨版生活圖書出版</t>
    </r>
  </si>
  <si>
    <r>
      <rPr>
        <sz val="10"/>
        <rFont val="新細明體"/>
        <family val="1"/>
        <charset val="136"/>
      </rPr>
      <t>江正文，黃國英，高俊權，程東昇，陳淑芬等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</si>
  <si>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創業靠「腦」力</t>
    </r>
  </si>
  <si>
    <r>
      <rPr>
        <sz val="10"/>
        <rFont val="新細明體"/>
        <family val="1"/>
        <charset val="136"/>
      </rPr>
      <t>吳佛旋，蘇子賢</t>
    </r>
  </si>
  <si>
    <r>
      <rPr>
        <sz val="10"/>
        <rFont val="新細明體"/>
        <family val="1"/>
        <charset val="136"/>
      </rPr>
      <t>港幣</t>
    </r>
    <r>
      <rPr>
        <sz val="10"/>
        <rFont val="Calibri"/>
        <family val="2"/>
      </rPr>
      <t>50</t>
    </r>
    <r>
      <rPr>
        <sz val="10"/>
        <rFont val="新細明體"/>
        <family val="1"/>
        <charset val="136"/>
      </rPr>
      <t>萬做美國業主</t>
    </r>
  </si>
  <si>
    <r>
      <rPr>
        <sz val="10"/>
        <rFont val="新細明體"/>
        <family val="1"/>
        <charset val="136"/>
      </rPr>
      <t>陳淑芬</t>
    </r>
  </si>
  <si>
    <r>
      <rPr>
        <sz val="10"/>
        <rFont val="新細明體"/>
        <family val="1"/>
        <charset val="136"/>
      </rPr>
      <t>小錢買股</t>
    </r>
    <r>
      <rPr>
        <sz val="10"/>
        <rFont val="Calibri"/>
        <family val="2"/>
      </rPr>
      <t>101</t>
    </r>
    <r>
      <rPr>
        <sz val="10"/>
        <rFont val="新細明體"/>
        <family val="1"/>
        <charset val="136"/>
      </rPr>
      <t>招就賺夠</t>
    </r>
  </si>
  <si>
    <r>
      <rPr>
        <sz val="10"/>
        <rFont val="新細明體"/>
        <family val="1"/>
        <charset val="136"/>
      </rPr>
      <t>高俊權，跨版生活財經研究編委會</t>
    </r>
  </si>
  <si>
    <r>
      <rPr>
        <sz val="10"/>
        <rFont val="新細明體"/>
        <family val="1"/>
        <charset val="136"/>
      </rPr>
      <t>攝影；電腦藝術</t>
    </r>
  </si>
  <si>
    <r>
      <rPr>
        <sz val="10"/>
        <rFont val="新細明體"/>
        <family val="1"/>
        <charset val="136"/>
      </rPr>
      <t>超讚相輕鬆拍系列－新手也能做攝影大師</t>
    </r>
  </si>
  <si>
    <r>
      <rPr>
        <sz val="10"/>
        <rFont val="新細明體"/>
        <family val="1"/>
        <charset val="136"/>
      </rPr>
      <t>智富</t>
    </r>
  </si>
  <si>
    <r>
      <rPr>
        <sz val="10"/>
        <rFont val="新細明體"/>
        <family val="1"/>
        <charset val="136"/>
      </rPr>
      <t>旅行影靚相</t>
    </r>
    <r>
      <rPr>
        <sz val="10"/>
        <rFont val="Calibri"/>
        <family val="2"/>
      </rPr>
      <t>Easy Go</t>
    </r>
  </si>
  <si>
    <r>
      <rPr>
        <sz val="10"/>
        <rFont val="新細明體"/>
        <family val="1"/>
        <charset val="136"/>
      </rPr>
      <t>黃君偉</t>
    </r>
  </si>
  <si>
    <r>
      <rPr>
        <sz val="10"/>
        <rFont val="新細明體"/>
        <family val="1"/>
        <charset val="136"/>
      </rPr>
      <t>徵信要領：理論、實務與案例</t>
    </r>
  </si>
  <si>
    <r>
      <rPr>
        <sz val="10"/>
        <rFont val="新細明體"/>
        <family val="1"/>
        <charset val="136"/>
      </rPr>
      <t>財寶的第一本金錢啟蒙書</t>
    </r>
  </si>
  <si>
    <r>
      <rPr>
        <sz val="10"/>
        <rFont val="新細明體"/>
        <family val="1"/>
        <charset val="136"/>
      </rPr>
      <t>孔繁華，陳雷</t>
    </r>
  </si>
  <si>
    <r>
      <rPr>
        <sz val="10"/>
        <rFont val="新細明體"/>
        <family val="1"/>
        <charset val="136"/>
      </rPr>
      <t>財寶的第一本商業啟蒙書</t>
    </r>
  </si>
  <si>
    <r>
      <rPr>
        <sz val="10"/>
        <rFont val="新細明體"/>
        <family val="1"/>
        <charset val="136"/>
      </rPr>
      <t>財寶的第一本理財啟蒙書</t>
    </r>
  </si>
  <si>
    <r>
      <rPr>
        <sz val="10"/>
        <rFont val="新細明體"/>
        <family val="1"/>
        <charset val="136"/>
      </rPr>
      <t>抹不掉的影子</t>
    </r>
  </si>
  <si>
    <r>
      <rPr>
        <sz val="10"/>
        <rFont val="新細明體"/>
        <family val="1"/>
        <charset val="136"/>
      </rPr>
      <t>蔡丁耀</t>
    </r>
  </si>
  <si>
    <r>
      <rPr>
        <sz val="10"/>
        <rFont val="新細明體"/>
        <family val="1"/>
        <charset val="136"/>
      </rPr>
      <t>蘭陵王傳奇</t>
    </r>
  </si>
  <si>
    <r>
      <rPr>
        <sz val="10"/>
        <rFont val="新細明體"/>
        <family val="1"/>
        <charset val="136"/>
      </rPr>
      <t>只用</t>
    </r>
    <r>
      <rPr>
        <sz val="10"/>
        <rFont val="Calibri"/>
        <family val="2"/>
      </rPr>
      <t>10%</t>
    </r>
    <r>
      <rPr>
        <sz val="10"/>
        <rFont val="新細明體"/>
        <family val="1"/>
        <charset val="136"/>
      </rPr>
      <t>的薪水，讓全世界的財富都聽你的</t>
    </r>
  </si>
  <si>
    <r>
      <rPr>
        <sz val="10"/>
        <rFont val="新細明體"/>
        <family val="1"/>
        <charset val="136"/>
      </rPr>
      <t>柿子文化事業有限公司</t>
    </r>
  </si>
  <si>
    <r>
      <rPr>
        <sz val="10"/>
        <rFont val="新細明體"/>
        <family val="1"/>
        <charset val="136"/>
      </rPr>
      <t>喬治．山繆．克雷森</t>
    </r>
  </si>
  <si>
    <r>
      <rPr>
        <sz val="10"/>
        <rFont val="新細明體"/>
        <family val="1"/>
        <charset val="136"/>
      </rPr>
      <t>挑燈看清朝（肆）乾隆卷</t>
    </r>
  </si>
  <si>
    <r>
      <rPr>
        <sz val="10"/>
        <rFont val="新細明體"/>
        <family val="1"/>
        <charset val="136"/>
      </rPr>
      <t>鄧榮棟</t>
    </r>
  </si>
  <si>
    <r>
      <rPr>
        <sz val="10"/>
        <rFont val="新細明體"/>
        <family val="1"/>
        <charset val="136"/>
      </rPr>
      <t>正說清朝十二妃</t>
    </r>
  </si>
  <si>
    <r>
      <rPr>
        <sz val="10"/>
        <rFont val="新細明體"/>
        <family val="1"/>
        <charset val="136"/>
      </rPr>
      <t>章愷</t>
    </r>
  </si>
  <si>
    <r>
      <rPr>
        <sz val="10"/>
        <rFont val="新細明體"/>
        <family val="1"/>
        <charset val="136"/>
      </rPr>
      <t>教你如何處罰孩子的一本書</t>
    </r>
  </si>
  <si>
    <r>
      <rPr>
        <sz val="10"/>
        <rFont val="新細明體"/>
        <family val="1"/>
        <charset val="136"/>
      </rPr>
      <t>王勇</t>
    </r>
  </si>
  <si>
    <r>
      <rPr>
        <sz val="10"/>
        <rFont val="新細明體"/>
        <family val="1"/>
        <charset val="136"/>
      </rPr>
      <t>教科書不教的韓語文法（第一冊）</t>
    </r>
  </si>
  <si>
    <r>
      <rPr>
        <sz val="10"/>
        <rFont val="新細明體"/>
        <family val="1"/>
        <charset val="136"/>
      </rPr>
      <t>同文館有限公司</t>
    </r>
  </si>
  <si>
    <r>
      <rPr>
        <sz val="10"/>
        <rFont val="新細明體"/>
        <family val="1"/>
        <charset val="136"/>
      </rPr>
      <t>韓語村</t>
    </r>
  </si>
  <si>
    <r>
      <rPr>
        <sz val="10"/>
        <rFont val="新細明體"/>
        <family val="1"/>
        <charset val="136"/>
      </rPr>
      <t>教科書不教的韓語文法（第二冊）</t>
    </r>
  </si>
  <si>
    <r>
      <rPr>
        <sz val="10"/>
        <rFont val="新細明體"/>
        <family val="1"/>
        <charset val="136"/>
      </rPr>
      <t>教科書不教的韓語文法（第三冊）</t>
    </r>
  </si>
  <si>
    <r>
      <rPr>
        <sz val="10"/>
        <rFont val="新細明體"/>
        <family val="1"/>
        <charset val="136"/>
      </rPr>
      <t>教科書不教的韓語文法（第四冊）</t>
    </r>
  </si>
  <si>
    <r>
      <rPr>
        <sz val="10"/>
        <rFont val="新細明體"/>
        <family val="1"/>
        <charset val="136"/>
      </rPr>
      <t>教科書不教的韓語文法（第五冊）</t>
    </r>
  </si>
  <si>
    <r>
      <rPr>
        <sz val="10"/>
        <rFont val="新細明體"/>
        <family val="1"/>
        <charset val="136"/>
      </rPr>
      <t>標準韓國語（第一冊）【有聲】</t>
    </r>
  </si>
  <si>
    <r>
      <rPr>
        <sz val="10"/>
        <rFont val="新細明體"/>
        <family val="1"/>
        <charset val="136"/>
      </rPr>
      <t>標準韓國語（第二冊）【有聲】</t>
    </r>
  </si>
  <si>
    <r>
      <rPr>
        <sz val="10"/>
        <rFont val="新細明體"/>
        <family val="1"/>
        <charset val="136"/>
      </rPr>
      <t>標準韓國語（第三冊）【有聲】</t>
    </r>
  </si>
  <si>
    <r>
      <rPr>
        <sz val="10"/>
        <rFont val="新細明體"/>
        <family val="1"/>
        <charset val="136"/>
      </rPr>
      <t>標準韓國語（第四冊）【有聲】</t>
    </r>
  </si>
  <si>
    <r>
      <rPr>
        <sz val="10"/>
        <rFont val="新細明體"/>
        <family val="1"/>
        <charset val="136"/>
      </rPr>
      <t>標準韓國語（第五冊）【有聲】</t>
    </r>
  </si>
  <si>
    <r>
      <rPr>
        <sz val="10"/>
        <rFont val="新細明體"/>
        <family val="1"/>
        <charset val="136"/>
      </rPr>
      <t>標準韓國語（第六冊）【有聲】</t>
    </r>
  </si>
  <si>
    <r>
      <rPr>
        <sz val="10"/>
        <rFont val="新細明體"/>
        <family val="1"/>
        <charset val="136"/>
      </rPr>
      <t>標準韓國語（第七冊）【有聲】</t>
    </r>
  </si>
  <si>
    <r>
      <rPr>
        <sz val="10"/>
        <rFont val="新細明體"/>
        <family val="1"/>
        <charset val="136"/>
      </rPr>
      <t>標準韓國語（第八冊）【有聲】</t>
    </r>
  </si>
  <si>
    <r>
      <rPr>
        <sz val="10"/>
        <rFont val="新細明體"/>
        <family val="1"/>
        <charset val="136"/>
      </rPr>
      <t>韓國人天天用的生活韓語（第一冊）【有聲】</t>
    </r>
  </si>
  <si>
    <r>
      <rPr>
        <sz val="10"/>
        <rFont val="新細明體"/>
        <family val="1"/>
        <charset val="136"/>
      </rPr>
      <t>韓國人天天用的生活韓語（第二冊）【有聲】</t>
    </r>
  </si>
  <si>
    <r>
      <rPr>
        <sz val="10"/>
        <rFont val="新細明體"/>
        <family val="1"/>
        <charset val="136"/>
      </rPr>
      <t>韓國人天天用的生活韓語（第三冊）【有聲】</t>
    </r>
  </si>
  <si>
    <r>
      <rPr>
        <sz val="10"/>
        <rFont val="新細明體"/>
        <family val="1"/>
        <charset val="136"/>
      </rPr>
      <t>韓國人天天用的生活韓語（第四冊）【有聲】</t>
    </r>
  </si>
  <si>
    <r>
      <rPr>
        <sz val="10"/>
        <rFont val="新細明體"/>
        <family val="1"/>
        <charset val="136"/>
      </rPr>
      <t>我的人生路</t>
    </r>
  </si>
  <si>
    <r>
      <rPr>
        <sz val="10"/>
        <rFont val="新細明體"/>
        <family val="1"/>
        <charset val="136"/>
      </rPr>
      <t>羅符卿</t>
    </r>
  </si>
  <si>
    <r>
      <rPr>
        <sz val="10"/>
        <rFont val="新細明體"/>
        <family val="1"/>
        <charset val="136"/>
      </rPr>
      <t>分配與公平正義：南部觀點</t>
    </r>
  </si>
  <si>
    <r>
      <rPr>
        <sz val="10"/>
        <rFont val="新細明體"/>
        <family val="1"/>
        <charset val="136"/>
      </rPr>
      <t>吳昆財，李瑞騰，洪孟楷，董育奇，廖學志等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</si>
  <si>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微歷史：世界名人經典小故事（上）</t>
    </r>
  </si>
  <si>
    <r>
      <rPr>
        <sz val="10"/>
        <rFont val="新細明體"/>
        <family val="1"/>
        <charset val="136"/>
      </rPr>
      <t>吳明山</t>
    </r>
  </si>
  <si>
    <r>
      <rPr>
        <sz val="10"/>
        <rFont val="新細明體"/>
        <family val="1"/>
        <charset val="136"/>
      </rPr>
      <t>奇異謎團：神祕的未解之謎</t>
    </r>
  </si>
  <si>
    <r>
      <rPr>
        <sz val="10"/>
        <rFont val="新細明體"/>
        <family val="1"/>
        <charset val="136"/>
      </rPr>
      <t>你不可不知的經典</t>
    </r>
    <r>
      <rPr>
        <sz val="10"/>
        <rFont val="Calibri"/>
        <family val="2"/>
      </rPr>
      <t>500</t>
    </r>
    <r>
      <rPr>
        <sz val="10"/>
        <rFont val="新細明體"/>
        <family val="1"/>
        <charset val="136"/>
      </rPr>
      <t>歷史常識</t>
    </r>
  </si>
  <si>
    <r>
      <rPr>
        <sz val="10"/>
        <rFont val="新細明體"/>
        <family val="1"/>
        <charset val="136"/>
      </rPr>
      <t>張中延</t>
    </r>
  </si>
  <si>
    <r>
      <rPr>
        <sz val="10"/>
        <rFont val="新細明體"/>
        <family val="1"/>
        <charset val="136"/>
      </rPr>
      <t>回眸青春：中國知青文學（增訂版）</t>
    </r>
  </si>
  <si>
    <r>
      <rPr>
        <sz val="10"/>
        <rFont val="新細明體"/>
        <family val="1"/>
        <charset val="136"/>
      </rPr>
      <t>普通會社總論</t>
    </r>
  </si>
  <si>
    <r>
      <rPr>
        <sz val="10"/>
        <rFont val="新細明體"/>
        <family val="1"/>
        <charset val="136"/>
      </rPr>
      <t>博物館與文化</t>
    </r>
  </si>
  <si>
    <r>
      <rPr>
        <sz val="10"/>
        <rFont val="新細明體"/>
        <family val="1"/>
        <charset val="136"/>
      </rPr>
      <t>王嵩山</t>
    </r>
  </si>
  <si>
    <r>
      <rPr>
        <sz val="10"/>
        <rFont val="新細明體"/>
        <family val="1"/>
        <charset val="136"/>
      </rPr>
      <t>大師：跨領域</t>
    </r>
    <r>
      <rPr>
        <sz val="10"/>
        <rFont val="Calibri"/>
        <family val="2"/>
      </rPr>
      <t xml:space="preserve"> X </t>
    </r>
    <r>
      <rPr>
        <sz val="10"/>
        <rFont val="新細明體"/>
        <family val="1"/>
        <charset val="136"/>
      </rPr>
      <t>傳統</t>
    </r>
    <r>
      <rPr>
        <sz val="10"/>
        <rFont val="Calibri"/>
        <family val="2"/>
      </rPr>
      <t>@TNUA</t>
    </r>
  </si>
  <si>
    <r>
      <rPr>
        <sz val="10"/>
        <rFont val="新細明體"/>
        <family val="1"/>
        <charset val="136"/>
      </rPr>
      <t>平珩</t>
    </r>
  </si>
  <si>
    <r>
      <rPr>
        <sz val="10"/>
        <rFont val="新細明體"/>
        <family val="1"/>
        <charset val="136"/>
      </rPr>
      <t>建築技術官僚與殖民地經營</t>
    </r>
    <r>
      <rPr>
        <sz val="10"/>
        <rFont val="Calibri"/>
        <family val="2"/>
      </rPr>
      <t>1895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1922</t>
    </r>
  </si>
  <si>
    <r>
      <rPr>
        <sz val="10"/>
        <rFont val="新細明體"/>
        <family val="1"/>
        <charset val="136"/>
      </rPr>
      <t>黃士娟</t>
    </r>
  </si>
  <si>
    <r>
      <rPr>
        <sz val="10"/>
        <rFont val="新細明體"/>
        <family val="1"/>
        <charset val="136"/>
      </rPr>
      <t>向不可能挑戰：法國戲劇導演安端．維德志</t>
    </r>
    <r>
      <rPr>
        <sz val="10"/>
        <rFont val="Calibri"/>
        <family val="2"/>
      </rPr>
      <t>1970</t>
    </r>
    <r>
      <rPr>
        <sz val="10"/>
        <rFont val="新細明體"/>
        <family val="1"/>
        <charset val="136"/>
      </rPr>
      <t>年代</t>
    </r>
  </si>
  <si>
    <r>
      <rPr>
        <sz val="10"/>
        <rFont val="新細明體"/>
        <family val="1"/>
        <charset val="136"/>
      </rPr>
      <t>楊莉莉</t>
    </r>
  </si>
  <si>
    <r>
      <rPr>
        <sz val="10"/>
        <rFont val="新細明體"/>
        <family val="1"/>
        <charset val="136"/>
      </rPr>
      <t>生活科技</t>
    </r>
  </si>
  <si>
    <r>
      <rPr>
        <sz val="10"/>
        <rFont val="新細明體"/>
        <family val="1"/>
        <charset val="136"/>
      </rPr>
      <t>李翊銘</t>
    </r>
  </si>
  <si>
    <r>
      <rPr>
        <sz val="10"/>
        <rFont val="新細明體"/>
        <family val="1"/>
        <charset val="136"/>
      </rPr>
      <t>新編解剖學</t>
    </r>
  </si>
  <si>
    <r>
      <rPr>
        <sz val="10"/>
        <rFont val="新細明體"/>
        <family val="1"/>
        <charset val="136"/>
      </rPr>
      <t>許世昌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，郭純琦</t>
    </r>
  </si>
  <si>
    <r>
      <rPr>
        <sz val="10"/>
        <rFont val="新細明體"/>
        <family val="1"/>
        <charset val="136"/>
      </rPr>
      <t>高毓儒，麥麗敏，王如玉，陳淑瑩，薛宇哲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</si>
  <si>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解剖生理學</t>
    </r>
  </si>
  <si>
    <r>
      <rPr>
        <sz val="10"/>
        <rFont val="新細明體"/>
        <family val="1"/>
        <charset val="136"/>
      </rPr>
      <t>許世昌，陳淑瑩，許麗敏，吳政學，陳瑩玲等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</si>
  <si>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吳毅穎，王宗熙，劉之怡，彭瓊琿，劉佳宜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</si>
  <si>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田聖芳，冉永萍，沈宴姿，李效梅，柯惠玲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</si>
  <si>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基本護理學（上冊）</t>
    </r>
  </si>
  <si>
    <r>
      <rPr>
        <sz val="10"/>
        <rFont val="新細明體"/>
        <family val="1"/>
        <charset val="136"/>
      </rPr>
      <t>王月琴，王美綺，王萱萁，方妙君，朱秀鳳等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</si>
  <si>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基本護理學（下冊）</t>
    </r>
  </si>
  <si>
    <r>
      <rPr>
        <sz val="10"/>
        <rFont val="新細明體"/>
        <family val="1"/>
        <charset val="136"/>
      </rPr>
      <t>最新實用內外科護理學（上冊）</t>
    </r>
  </si>
  <si>
    <r>
      <rPr>
        <sz val="10"/>
        <rFont val="新細明體"/>
        <family val="1"/>
        <charset val="136"/>
      </rPr>
      <t>蔡秀鸞，陳敏麗，陳麗華，陳亭儒，燕翔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</si>
  <si>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最新實用內外科護理學（下冊）</t>
    </r>
  </si>
  <si>
    <r>
      <rPr>
        <sz val="10"/>
        <rFont val="新細明體"/>
        <family val="1"/>
        <charset val="136"/>
      </rPr>
      <t>產科護理學</t>
    </r>
  </si>
  <si>
    <r>
      <rPr>
        <sz val="10"/>
        <rFont val="新細明體"/>
        <family val="1"/>
        <charset val="136"/>
      </rPr>
      <t>周汎澔，洪麗專，林麗華，陳嘉雯，王淑芳等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</si>
  <si>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蔣立琦，蔡綠蓉，黃靜微，邱淑如，毛新春等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</si>
  <si>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黃宣宜，陳瑞蘭，洪芬芳，張榮珍，李朝雄等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</si>
  <si>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圖解韓語詞彙（上冊）</t>
    </r>
  </si>
  <si>
    <r>
      <rPr>
        <sz val="10"/>
        <rFont val="新細明體"/>
        <family val="1"/>
        <charset val="136"/>
      </rPr>
      <t>圖解韓語詞彙（下冊）</t>
    </r>
  </si>
  <si>
    <r>
      <rPr>
        <sz val="10"/>
        <rFont val="新細明體"/>
        <family val="1"/>
        <charset val="136"/>
      </rPr>
      <t>豐盛中的匱乏：傳播政策的反思與重構</t>
    </r>
  </si>
  <si>
    <r>
      <rPr>
        <sz val="10"/>
        <rFont val="新細明體"/>
        <family val="1"/>
        <charset val="136"/>
      </rPr>
      <t>媒改社，劉昌德</t>
    </r>
  </si>
  <si>
    <r>
      <rPr>
        <sz val="10"/>
        <rFont val="新細明體"/>
        <family val="1"/>
        <charset val="136"/>
      </rPr>
      <t>傳媒公共性與市場</t>
    </r>
  </si>
  <si>
    <r>
      <rPr>
        <sz val="10"/>
        <rFont val="新細明體"/>
        <family val="1"/>
        <charset val="136"/>
      </rPr>
      <t>馮建三</t>
    </r>
  </si>
  <si>
    <r>
      <rPr>
        <sz val="10"/>
        <rFont val="新細明體"/>
        <family val="1"/>
        <charset val="136"/>
      </rPr>
      <t>消費：浪漫流刑</t>
    </r>
  </si>
  <si>
    <r>
      <rPr>
        <sz val="10"/>
        <rFont val="新細明體"/>
        <family val="1"/>
        <charset val="136"/>
      </rPr>
      <t>陳智凱，邱詠婷</t>
    </r>
  </si>
  <si>
    <r>
      <rPr>
        <sz val="10"/>
        <rFont val="新細明體"/>
        <family val="1"/>
        <charset val="136"/>
      </rPr>
      <t>全球都市文化治理與文化策略：藝文節慶、賽事活動與都市文化形象</t>
    </r>
  </si>
  <si>
    <r>
      <rPr>
        <sz val="10"/>
        <rFont val="新細明體"/>
        <family val="1"/>
        <charset val="136"/>
      </rPr>
      <t>劉俊裕</t>
    </r>
  </si>
  <si>
    <r>
      <rPr>
        <sz val="10"/>
        <rFont val="新細明體"/>
        <family val="1"/>
        <charset val="136"/>
      </rPr>
      <t>宗教學</t>
    </r>
  </si>
  <si>
    <r>
      <rPr>
        <sz val="10"/>
        <rFont val="新細明體"/>
        <family val="1"/>
        <charset val="136"/>
      </rPr>
      <t>宗教團體與法律－非營利組織觀點</t>
    </r>
  </si>
  <si>
    <r>
      <rPr>
        <sz val="10"/>
        <rFont val="新細明體"/>
        <family val="1"/>
        <charset val="136"/>
      </rPr>
      <t>陳惠馨</t>
    </r>
  </si>
  <si>
    <r>
      <rPr>
        <sz val="10"/>
        <rFont val="新細明體"/>
        <family val="1"/>
        <charset val="136"/>
      </rPr>
      <t>看千帆過盡：一位省政記者的憶往</t>
    </r>
  </si>
  <si>
    <r>
      <rPr>
        <sz val="10"/>
        <rFont val="新細明體"/>
        <family val="1"/>
        <charset val="136"/>
      </rPr>
      <t>王伯仁</t>
    </r>
  </si>
  <si>
    <r>
      <rPr>
        <sz val="10"/>
        <rFont val="新細明體"/>
        <family val="1"/>
        <charset val="136"/>
      </rPr>
      <t>應用華語文：以字典取名學為例</t>
    </r>
  </si>
  <si>
    <r>
      <rPr>
        <sz val="10"/>
        <rFont val="新細明體"/>
        <family val="1"/>
        <charset val="136"/>
      </rPr>
      <t>謝明輝</t>
    </r>
  </si>
  <si>
    <r>
      <rPr>
        <sz val="10"/>
        <rFont val="新細明體"/>
        <family val="1"/>
        <charset val="136"/>
      </rPr>
      <t>符號與教育場域關係之研究</t>
    </r>
  </si>
  <si>
    <r>
      <rPr>
        <sz val="10"/>
        <rFont val="新細明體"/>
        <family val="1"/>
        <charset val="136"/>
      </rPr>
      <t>姜得勝</t>
    </r>
  </si>
  <si>
    <r>
      <t>ECFA</t>
    </r>
    <r>
      <rPr>
        <sz val="10"/>
        <rFont val="新細明體"/>
        <family val="1"/>
        <charset val="136"/>
      </rPr>
      <t>後的兩岸關係</t>
    </r>
  </si>
  <si>
    <r>
      <rPr>
        <sz val="10"/>
        <rFont val="新細明體"/>
        <family val="1"/>
        <charset val="136"/>
      </rPr>
      <t>李允傑</t>
    </r>
  </si>
  <si>
    <r>
      <rPr>
        <sz val="10"/>
        <rFont val="新細明體"/>
        <family val="1"/>
        <charset val="136"/>
      </rPr>
      <t>城鄉關係理論與教育</t>
    </r>
  </si>
  <si>
    <r>
      <rPr>
        <sz val="10"/>
        <rFont val="新細明體"/>
        <family val="1"/>
        <charset val="136"/>
      </rPr>
      <t>陳坤宏</t>
    </r>
  </si>
  <si>
    <r>
      <rPr>
        <sz val="10"/>
        <rFont val="新細明體"/>
        <family val="1"/>
        <charset val="136"/>
      </rPr>
      <t>在荒原上唱歌劇：文創產業入門</t>
    </r>
  </si>
  <si>
    <r>
      <rPr>
        <sz val="10"/>
        <rFont val="新細明體"/>
        <family val="1"/>
        <charset val="136"/>
      </rPr>
      <t>孫瑞穗</t>
    </r>
  </si>
  <si>
    <r>
      <rPr>
        <sz val="10"/>
        <rFont val="新細明體"/>
        <family val="1"/>
        <charset val="136"/>
      </rPr>
      <t>古典文學精選</t>
    </r>
  </si>
  <si>
    <r>
      <rPr>
        <sz val="10"/>
        <rFont val="新細明體"/>
        <family val="1"/>
        <charset val="136"/>
      </rPr>
      <t>國立高雄師範大學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大學國文選編輯委員會</t>
    </r>
  </si>
  <si>
    <r>
      <rPr>
        <sz val="10"/>
        <rFont val="新細明體"/>
        <family val="1"/>
        <charset val="136"/>
      </rPr>
      <t>家園深情與空間離散─儒家的身心體證</t>
    </r>
  </si>
  <si>
    <r>
      <rPr>
        <sz val="10"/>
        <rFont val="新細明體"/>
        <family val="1"/>
        <charset val="136"/>
      </rPr>
      <t>潘朝陽</t>
    </r>
  </si>
  <si>
    <r>
      <rPr>
        <sz val="10"/>
        <rFont val="新細明體"/>
        <family val="1"/>
        <charset val="136"/>
      </rPr>
      <t>臺灣傑出表演藝術家之創造與生涯歷程</t>
    </r>
  </si>
  <si>
    <r>
      <rPr>
        <sz val="10"/>
        <rFont val="新細明體"/>
        <family val="1"/>
        <charset val="136"/>
      </rPr>
      <t>陳昭儀</t>
    </r>
  </si>
  <si>
    <r>
      <rPr>
        <sz val="10"/>
        <rFont val="新細明體"/>
        <family val="1"/>
        <charset val="136"/>
      </rPr>
      <t>北醫故事：一個私立大學的蛻變新生</t>
    </r>
  </si>
  <si>
    <r>
      <rPr>
        <sz val="10"/>
        <rFont val="新細明體"/>
        <family val="1"/>
        <charset val="136"/>
      </rPr>
      <t>先自然，後</t>
    </r>
    <r>
      <rPr>
        <sz val="10"/>
        <rFont val="Calibri"/>
        <family val="2"/>
      </rPr>
      <t>KK</t>
    </r>
    <r>
      <rPr>
        <sz val="10"/>
        <rFont val="新細明體"/>
        <family val="1"/>
        <charset val="136"/>
      </rPr>
      <t>：史上最強而有效的英語發音學習法【有聲】</t>
    </r>
  </si>
  <si>
    <r>
      <rPr>
        <sz val="10"/>
        <rFont val="新細明體"/>
        <family val="1"/>
        <charset val="136"/>
      </rPr>
      <t>黃玟君</t>
    </r>
  </si>
  <si>
    <r>
      <rPr>
        <sz val="10"/>
        <rFont val="新細明體"/>
        <family val="1"/>
        <charset val="136"/>
      </rPr>
      <t>看影集‧學英文：十二堂學好英語口說必修課程</t>
    </r>
  </si>
  <si>
    <r>
      <rPr>
        <sz val="10"/>
        <rFont val="新細明體"/>
        <family val="1"/>
        <charset val="136"/>
      </rPr>
      <t>王貞卿，曾明慧</t>
    </r>
  </si>
  <si>
    <r>
      <rPr>
        <sz val="10"/>
        <rFont val="新細明體"/>
        <family val="1"/>
        <charset val="136"/>
      </rPr>
      <t>擺脫</t>
    </r>
    <r>
      <rPr>
        <sz val="10"/>
        <rFont val="Calibri"/>
        <family val="2"/>
      </rPr>
      <t>KK</t>
    </r>
    <r>
      <rPr>
        <sz val="10"/>
        <rFont val="新細明體"/>
        <family val="1"/>
        <charset val="136"/>
      </rPr>
      <t>音標，用自然發音背單字更神速</t>
    </r>
  </si>
  <si>
    <r>
      <rPr>
        <sz val="10"/>
        <rFont val="新細明體"/>
        <family val="1"/>
        <charset val="136"/>
      </rPr>
      <t>夢雨錄</t>
    </r>
  </si>
  <si>
    <r>
      <rPr>
        <sz val="10"/>
        <rFont val="新細明體"/>
        <family val="1"/>
        <charset val="136"/>
      </rPr>
      <t>黃克孫</t>
    </r>
  </si>
  <si>
    <r>
      <rPr>
        <sz val="10"/>
        <rFont val="新細明體"/>
        <family val="1"/>
        <charset val="136"/>
      </rPr>
      <t>閲讀蚯蚓的秘密‧周粲詩集</t>
    </r>
  </si>
  <si>
    <r>
      <rPr>
        <sz val="10"/>
        <rFont val="新細明體"/>
        <family val="1"/>
        <charset val="136"/>
      </rPr>
      <t>周粲</t>
    </r>
  </si>
  <si>
    <r>
      <rPr>
        <sz val="10"/>
        <rFont val="新細明體"/>
        <family val="1"/>
        <charset val="136"/>
      </rPr>
      <t>重建祖鄉：新加坡華人在中國</t>
    </r>
  </si>
  <si>
    <r>
      <rPr>
        <sz val="10"/>
        <rFont val="新細明體"/>
        <family val="1"/>
        <charset val="136"/>
      </rPr>
      <t>柯群英</t>
    </r>
  </si>
  <si>
    <r>
      <rPr>
        <sz val="10"/>
        <rFont val="新細明體"/>
        <family val="1"/>
        <charset val="136"/>
      </rPr>
      <t>蓄而後發：太極拳經論注趣</t>
    </r>
  </si>
  <si>
    <r>
      <rPr>
        <sz val="10"/>
        <rFont val="新細明體"/>
        <family val="1"/>
        <charset val="136"/>
      </rPr>
      <t>譚燕梅</t>
    </r>
  </si>
  <si>
    <r>
      <rPr>
        <sz val="10"/>
        <rFont val="新細明體"/>
        <family val="1"/>
        <charset val="136"/>
      </rPr>
      <t>沿革與模式－新加坡道教和佛教傳播研究</t>
    </r>
  </si>
  <si>
    <r>
      <rPr>
        <sz val="10"/>
        <rFont val="新細明體"/>
        <family val="1"/>
        <charset val="136"/>
      </rPr>
      <t>新加坡國立大學中文系</t>
    </r>
    <r>
      <rPr>
        <sz val="10"/>
        <rFont val="Calibri"/>
        <family val="2"/>
      </rPr>
      <t>&amp;</t>
    </r>
    <r>
      <rPr>
        <sz val="10"/>
        <rFont val="新細明體"/>
        <family val="1"/>
        <charset val="136"/>
      </rPr>
      <t>八方文化企業公司</t>
    </r>
  </si>
  <si>
    <r>
      <rPr>
        <sz val="10"/>
        <rFont val="新細明體"/>
        <family val="1"/>
        <charset val="136"/>
      </rPr>
      <t>許源泰</t>
    </r>
  </si>
  <si>
    <r>
      <rPr>
        <sz val="10"/>
        <rFont val="新細明體"/>
        <family val="1"/>
        <charset val="136"/>
      </rPr>
      <t>物理學咬文嚼字（卷二）</t>
    </r>
  </si>
  <si>
    <r>
      <rPr>
        <sz val="10"/>
        <rFont val="新細明體"/>
        <family val="1"/>
        <charset val="136"/>
      </rPr>
      <t>曹則賢</t>
    </r>
  </si>
  <si>
    <r>
      <rPr>
        <sz val="10"/>
        <rFont val="新細明體"/>
        <family val="1"/>
        <charset val="136"/>
      </rPr>
      <t>餐桌無戰事‧周粲閃小説選集</t>
    </r>
  </si>
  <si>
    <r>
      <rPr>
        <sz val="10"/>
        <rFont val="新細明體"/>
        <family val="1"/>
        <charset val="136"/>
      </rPr>
      <t>醫者心路：林延齡自傳</t>
    </r>
  </si>
  <si>
    <r>
      <rPr>
        <sz val="10"/>
        <rFont val="新細明體"/>
        <family val="1"/>
        <charset val="136"/>
      </rPr>
      <t>林延齡</t>
    </r>
  </si>
  <si>
    <r>
      <rPr>
        <sz val="10"/>
        <rFont val="新細明體"/>
        <family val="1"/>
        <charset val="136"/>
      </rPr>
      <t>服務資本鏈管理</t>
    </r>
  </si>
  <si>
    <r>
      <rPr>
        <sz val="10"/>
        <rFont val="新細明體"/>
        <family val="1"/>
        <charset val="136"/>
      </rPr>
      <t>財團法人中國生產力中心</t>
    </r>
  </si>
  <si>
    <r>
      <rPr>
        <sz val="10"/>
        <rFont val="新細明體"/>
        <family val="1"/>
        <charset val="136"/>
      </rPr>
      <t>中國生產力中心</t>
    </r>
  </si>
  <si>
    <r>
      <rPr>
        <sz val="10"/>
        <rFont val="新細明體"/>
        <family val="1"/>
        <charset val="136"/>
      </rPr>
      <t>流通業督導手冊</t>
    </r>
  </si>
  <si>
    <r>
      <rPr>
        <sz val="10"/>
        <rFont val="新細明體"/>
        <family val="1"/>
        <charset val="136"/>
      </rPr>
      <t>掌握商店勢力圈：商圈經營</t>
    </r>
    <r>
      <rPr>
        <sz val="10"/>
        <rFont val="Calibri"/>
        <family val="2"/>
      </rPr>
      <t>Step By Step</t>
    </r>
  </si>
  <si>
    <r>
      <rPr>
        <sz val="10"/>
        <rFont val="新細明體"/>
        <family val="1"/>
        <charset val="136"/>
      </rPr>
      <t>經營智慧再現</t>
    </r>
  </si>
  <si>
    <r>
      <rPr>
        <sz val="10"/>
        <rFont val="新細明體"/>
        <family val="1"/>
        <charset val="136"/>
      </rPr>
      <t>學習圈操作手冊</t>
    </r>
  </si>
  <si>
    <r>
      <rPr>
        <sz val="10"/>
        <rFont val="新細明體"/>
        <family val="1"/>
        <charset val="136"/>
      </rPr>
      <t>工作規劃術手冊</t>
    </r>
  </si>
  <si>
    <r>
      <rPr>
        <sz val="10"/>
        <rFont val="新細明體"/>
        <family val="1"/>
        <charset val="136"/>
      </rPr>
      <t>全員</t>
    </r>
    <r>
      <rPr>
        <sz val="10"/>
        <rFont val="Calibri"/>
        <family val="2"/>
      </rPr>
      <t>IE</t>
    </r>
    <r>
      <rPr>
        <sz val="10"/>
        <rFont val="新細明體"/>
        <family val="1"/>
        <charset val="136"/>
      </rPr>
      <t>改善手冊：工作現場改善的關鍵技巧</t>
    </r>
  </si>
  <si>
    <r>
      <rPr>
        <sz val="10"/>
        <rFont val="新細明體"/>
        <family val="1"/>
        <charset val="136"/>
      </rPr>
      <t>現場管理實務手冊</t>
    </r>
  </si>
  <si>
    <r>
      <rPr>
        <sz val="10"/>
        <rFont val="新細明體"/>
        <family val="1"/>
        <charset val="136"/>
      </rPr>
      <t>整合式經營績效管理模式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＋</t>
    </r>
    <r>
      <rPr>
        <sz val="10"/>
        <rFont val="Calibri"/>
        <family val="2"/>
      </rPr>
      <t>N</t>
    </r>
    <r>
      <rPr>
        <sz val="10"/>
        <rFont val="新細明體"/>
        <family val="1"/>
        <charset val="136"/>
      </rPr>
      <t>＞</t>
    </r>
    <r>
      <rPr>
        <sz val="10"/>
        <rFont val="Calibri"/>
        <family val="2"/>
      </rPr>
      <t>2N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TPIM</t>
    </r>
    <r>
      <rPr>
        <sz val="10"/>
        <rFont val="新細明體"/>
        <family val="1"/>
        <charset val="136"/>
      </rPr>
      <t>推行四部曲</t>
    </r>
  </si>
  <si>
    <r>
      <rPr>
        <sz val="10"/>
        <rFont val="新細明體"/>
        <family val="1"/>
        <charset val="136"/>
      </rPr>
      <t>使用者體驗創新設計手冊：從顧客洞察到企業價值</t>
    </r>
  </si>
  <si>
    <r>
      <rPr>
        <sz val="10"/>
        <rFont val="新細明體"/>
        <family val="1"/>
        <charset val="136"/>
      </rPr>
      <t>中國生產力中心，王如玉，徐千捷，盧崇仁</t>
    </r>
  </si>
  <si>
    <r>
      <rPr>
        <sz val="10"/>
        <rFont val="新細明體"/>
        <family val="1"/>
        <charset val="136"/>
      </rPr>
      <t>國外考察團辦理手冊</t>
    </r>
  </si>
  <si>
    <r>
      <rPr>
        <sz val="10"/>
        <rFont val="新細明體"/>
        <family val="1"/>
        <charset val="136"/>
      </rPr>
      <t>精實生產推動手冊：創造彈性、速度與創新的生產系統</t>
    </r>
  </si>
  <si>
    <r>
      <rPr>
        <sz val="10"/>
        <rFont val="新細明體"/>
        <family val="1"/>
        <charset val="136"/>
      </rPr>
      <t>往高處行永光集團創辦人陳定川挑戰高科技之路</t>
    </r>
  </si>
  <si>
    <r>
      <rPr>
        <sz val="10"/>
        <rFont val="新細明體"/>
        <family val="1"/>
        <charset val="136"/>
      </rPr>
      <t>曾玉明</t>
    </r>
  </si>
  <si>
    <r>
      <rPr>
        <sz val="10"/>
        <rFont val="新細明體"/>
        <family val="1"/>
        <charset val="136"/>
      </rPr>
      <t>打造金字招牌－輝煌百年企業風貌</t>
    </r>
  </si>
  <si>
    <r>
      <rPr>
        <sz val="10"/>
        <rFont val="新細明體"/>
        <family val="1"/>
        <charset val="136"/>
      </rPr>
      <t>這是你的店</t>
    </r>
  </si>
  <si>
    <r>
      <rPr>
        <sz val="10"/>
        <rFont val="新細明體"/>
        <family val="1"/>
        <charset val="136"/>
      </rPr>
      <t>領導創價</t>
    </r>
  </si>
  <si>
    <r>
      <rPr>
        <sz val="10"/>
        <rFont val="新細明體"/>
        <family val="1"/>
        <charset val="136"/>
      </rPr>
      <t>張寶誠</t>
    </r>
  </si>
  <si>
    <r>
      <rPr>
        <sz val="10"/>
        <rFont val="新細明體"/>
        <family val="1"/>
        <charset val="136"/>
      </rPr>
      <t>臺灣硘聲：林添福</t>
    </r>
    <r>
      <rPr>
        <sz val="10"/>
        <rFont val="Calibri"/>
        <family val="2"/>
      </rPr>
      <t>86</t>
    </r>
    <r>
      <rPr>
        <sz val="10"/>
        <rFont val="新細明體"/>
        <family val="1"/>
        <charset val="136"/>
      </rPr>
      <t>陶藝展</t>
    </r>
  </si>
  <si>
    <r>
      <rPr>
        <sz val="10"/>
        <rFont val="新細明體"/>
        <family val="1"/>
        <charset val="136"/>
      </rPr>
      <t>國立歷史博物館</t>
    </r>
  </si>
  <si>
    <r>
      <rPr>
        <sz val="10"/>
        <rFont val="新細明體"/>
        <family val="1"/>
        <charset val="136"/>
      </rPr>
      <t>國立歷史博物館編輯委員會</t>
    </r>
  </si>
  <si>
    <r>
      <rPr>
        <sz val="10"/>
        <rFont val="新細明體"/>
        <family val="1"/>
        <charset val="136"/>
      </rPr>
      <t>思想；學術</t>
    </r>
  </si>
  <si>
    <r>
      <rPr>
        <sz val="10"/>
        <rFont val="新細明體"/>
        <family val="1"/>
        <charset val="136"/>
      </rPr>
      <t>融通與新變－世變下的中國知識分子與文化</t>
    </r>
  </si>
  <si>
    <r>
      <rPr>
        <sz val="10"/>
        <rFont val="新細明體"/>
        <family val="1"/>
        <charset val="136"/>
      </rPr>
      <t>郭永吉，陳慶元，程章燦，盧慶濱，內山精也等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</si>
  <si>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決戰兩岸股價指數期貨</t>
    </r>
  </si>
  <si>
    <r>
      <rPr>
        <sz val="10"/>
        <rFont val="新細明體"/>
        <family val="1"/>
        <charset val="136"/>
      </rPr>
      <t>張嘉成</t>
    </r>
  </si>
  <si>
    <r>
      <rPr>
        <sz val="10"/>
        <rFont val="新細明體"/>
        <family val="1"/>
        <charset val="136"/>
      </rPr>
      <t>世界最偉大的西洋文學經典</t>
    </r>
  </si>
  <si>
    <r>
      <rPr>
        <sz val="10"/>
        <rFont val="新細明體"/>
        <family val="1"/>
        <charset val="136"/>
      </rPr>
      <t>吳明賢</t>
    </r>
  </si>
  <si>
    <r>
      <rPr>
        <sz val="10"/>
        <rFont val="新細明體"/>
        <family val="1"/>
        <charset val="136"/>
      </rPr>
      <t>世界最偉大的政治家</t>
    </r>
  </si>
  <si>
    <r>
      <rPr>
        <sz val="10"/>
        <rFont val="新細明體"/>
        <family val="1"/>
        <charset val="136"/>
      </rPr>
      <t>世界最完美的哈佛情商課</t>
    </r>
  </si>
  <si>
    <r>
      <rPr>
        <sz val="10"/>
        <rFont val="新細明體"/>
        <family val="1"/>
        <charset val="136"/>
      </rPr>
      <t>世界最好用的心理戰術</t>
    </r>
  </si>
  <si>
    <r>
      <rPr>
        <sz val="10"/>
        <rFont val="新細明體"/>
        <family val="1"/>
        <charset val="136"/>
      </rPr>
      <t>裴燁榮</t>
    </r>
  </si>
  <si>
    <r>
      <rPr>
        <sz val="10"/>
        <rFont val="新細明體"/>
        <family val="1"/>
        <charset val="136"/>
      </rPr>
      <t>專案的戰略思維</t>
    </r>
  </si>
  <si>
    <r>
      <rPr>
        <sz val="10"/>
        <rFont val="新細明體"/>
        <family val="1"/>
        <charset val="136"/>
      </rPr>
      <t>全能專案管理學習網有限公司</t>
    </r>
  </si>
  <si>
    <r>
      <rPr>
        <sz val="10"/>
        <rFont val="新細明體"/>
        <family val="1"/>
        <charset val="136"/>
      </rPr>
      <t>傅旭昇</t>
    </r>
  </si>
  <si>
    <r>
      <rPr>
        <sz val="10"/>
        <rFont val="新細明體"/>
        <family val="1"/>
        <charset val="136"/>
      </rPr>
      <t>創新與專案管理</t>
    </r>
  </si>
  <si>
    <r>
      <rPr>
        <sz val="10"/>
        <rFont val="新細明體"/>
        <family val="1"/>
        <charset val="136"/>
      </rPr>
      <t>管孟忠</t>
    </r>
  </si>
  <si>
    <r>
      <rPr>
        <sz val="10"/>
        <rFont val="新細明體"/>
        <family val="1"/>
        <charset val="136"/>
      </rPr>
      <t>計劃管理－實戰篇</t>
    </r>
  </si>
  <si>
    <r>
      <rPr>
        <sz val="10"/>
        <rFont val="新細明體"/>
        <family val="1"/>
        <charset val="136"/>
      </rPr>
      <t>周龍鴻</t>
    </r>
  </si>
  <si>
    <r>
      <rPr>
        <sz val="10"/>
        <rFont val="新細明體"/>
        <family val="1"/>
        <charset val="136"/>
      </rPr>
      <t>風險管理－最佳實務與未來實務</t>
    </r>
  </si>
  <si>
    <r>
      <rPr>
        <sz val="10"/>
        <rFont val="新細明體"/>
        <family val="1"/>
        <charset val="136"/>
      </rPr>
      <t>黃埔十大恩怨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（修訂版）</t>
    </r>
  </si>
  <si>
    <r>
      <rPr>
        <sz val="10"/>
        <rFont val="新細明體"/>
        <family val="1"/>
        <charset val="136"/>
      </rPr>
      <t>王曉華，張慶軍</t>
    </r>
  </si>
  <si>
    <r>
      <rPr>
        <sz val="10"/>
        <rFont val="新細明體"/>
        <family val="1"/>
        <charset val="136"/>
      </rPr>
      <t>清領時期臺灣儒學參考文獻</t>
    </r>
  </si>
  <si>
    <r>
      <rPr>
        <sz val="10"/>
        <rFont val="新細明體"/>
        <family val="1"/>
        <charset val="136"/>
      </rPr>
      <t>林慶彰，蔣秋華</t>
    </r>
  </si>
  <si>
    <r>
      <rPr>
        <sz val="10"/>
        <rFont val="新細明體"/>
        <family val="1"/>
        <charset val="136"/>
      </rPr>
      <t>臺灣政治發展史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（</t>
    </r>
    <r>
      <rPr>
        <sz val="10"/>
        <rFont val="Calibri"/>
        <family val="2"/>
      </rPr>
      <t>1895</t>
    </r>
    <r>
      <rPr>
        <sz val="10"/>
        <rFont val="新細明體"/>
        <family val="1"/>
        <charset val="136"/>
      </rPr>
      <t>年迄今）</t>
    </r>
  </si>
  <si>
    <r>
      <rPr>
        <sz val="10"/>
        <rFont val="新細明體"/>
        <family val="1"/>
        <charset val="136"/>
      </rPr>
      <t>樹載濠情－澳門古樹名木</t>
    </r>
  </si>
  <si>
    <r>
      <rPr>
        <sz val="10"/>
        <rFont val="新細明體"/>
        <family val="1"/>
        <charset val="136"/>
      </rPr>
      <t>澳門特別行政區民政總署園林綠化部，中國科學院華南植物園</t>
    </r>
  </si>
  <si>
    <r>
      <rPr>
        <sz val="10"/>
        <rFont val="新細明體"/>
        <family val="1"/>
        <charset val="136"/>
      </rPr>
      <t>綠色交通：慢活．友善．永續：以人為本的運輸環境，讓城市更流暢、生活更精采</t>
    </r>
  </si>
  <si>
    <r>
      <rPr>
        <sz val="10"/>
        <rFont val="新細明體"/>
        <family val="1"/>
        <charset val="136"/>
      </rPr>
      <t>張學孔，張馨文，陳雅雯</t>
    </r>
  </si>
  <si>
    <r>
      <rPr>
        <sz val="10"/>
        <rFont val="新細明體"/>
        <family val="1"/>
        <charset val="136"/>
      </rPr>
      <t>讓你賺錢（繁中版）</t>
    </r>
  </si>
  <si>
    <r>
      <rPr>
        <sz val="10"/>
        <rFont val="新細明體"/>
        <family val="1"/>
        <charset val="136"/>
      </rPr>
      <t>黃曲欣</t>
    </r>
  </si>
  <si>
    <r>
      <rPr>
        <sz val="10"/>
        <rFont val="新細明體"/>
        <family val="1"/>
        <charset val="136"/>
      </rPr>
      <t>讓你賺錢（簡中版）</t>
    </r>
  </si>
  <si>
    <r>
      <rPr>
        <sz val="10"/>
        <rFont val="新細明體"/>
        <family val="1"/>
        <charset val="136"/>
      </rPr>
      <t>家政</t>
    </r>
  </si>
  <si>
    <r>
      <rPr>
        <sz val="10"/>
        <rFont val="新細明體"/>
        <family val="1"/>
        <charset val="136"/>
      </rPr>
      <t>中國時尚與中國設計師對話</t>
    </r>
  </si>
  <si>
    <r>
      <rPr>
        <sz val="10"/>
        <rFont val="新細明體"/>
        <family val="1"/>
        <charset val="136"/>
      </rPr>
      <t>冷芸</t>
    </r>
  </si>
  <si>
    <r>
      <rPr>
        <sz val="10"/>
        <rFont val="新細明體"/>
        <family val="1"/>
        <charset val="136"/>
      </rPr>
      <t>黃柳霜：從洗衣工女兒到好萊塢傳奇</t>
    </r>
  </si>
  <si>
    <r>
      <rPr>
        <sz val="10"/>
        <rFont val="新細明體"/>
        <family val="1"/>
        <charset val="136"/>
      </rPr>
      <t>郝吉思</t>
    </r>
  </si>
  <si>
    <r>
      <rPr>
        <sz val="10"/>
        <rFont val="新細明體"/>
        <family val="1"/>
        <charset val="136"/>
      </rPr>
      <t>金魯賢回憶錄上卷：絕處逢生</t>
    </r>
    <r>
      <rPr>
        <sz val="10"/>
        <rFont val="Calibri"/>
        <family val="2"/>
      </rPr>
      <t xml:space="preserve"> 1916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1982</t>
    </r>
  </si>
  <si>
    <r>
      <rPr>
        <sz val="10"/>
        <rFont val="新細明體"/>
        <family val="1"/>
        <charset val="136"/>
      </rPr>
      <t>金魯賢</t>
    </r>
  </si>
  <si>
    <r>
      <rPr>
        <sz val="10"/>
        <rFont val="新細明體"/>
        <family val="1"/>
        <charset val="136"/>
      </rPr>
      <t>黃文吉古典文學論集</t>
    </r>
  </si>
  <si>
    <r>
      <rPr>
        <sz val="10"/>
        <rFont val="新細明體"/>
        <family val="1"/>
        <charset val="136"/>
      </rPr>
      <t>黃文吉</t>
    </r>
  </si>
  <si>
    <r>
      <rPr>
        <sz val="10"/>
        <rFont val="新細明體"/>
        <family val="1"/>
        <charset val="136"/>
      </rPr>
      <t>六朝家庭經學教育與博學風氣研究</t>
    </r>
  </si>
  <si>
    <r>
      <rPr>
        <sz val="10"/>
        <rFont val="新細明體"/>
        <family val="1"/>
        <charset val="136"/>
      </rPr>
      <t>郭永吉</t>
    </r>
  </si>
  <si>
    <r>
      <rPr>
        <sz val="10"/>
        <rFont val="新細明體"/>
        <family val="1"/>
        <charset val="136"/>
      </rPr>
      <t>輕鬆學年金理財：個人年金保險商品實務與研究</t>
    </r>
  </si>
  <si>
    <r>
      <rPr>
        <sz val="10"/>
        <rFont val="新細明體"/>
        <family val="1"/>
        <charset val="136"/>
      </rPr>
      <t>鑫富樂文教事業有限公司</t>
    </r>
  </si>
  <si>
    <r>
      <rPr>
        <sz val="10"/>
        <rFont val="新細明體"/>
        <family val="1"/>
        <charset val="136"/>
      </rPr>
      <t>廖勇誠</t>
    </r>
  </si>
  <si>
    <r>
      <rPr>
        <sz val="10"/>
        <rFont val="新細明體"/>
        <family val="1"/>
        <charset val="136"/>
      </rPr>
      <t>讀書‧札記</t>
    </r>
  </si>
  <si>
    <r>
      <rPr>
        <sz val="10"/>
        <rFont val="新細明體"/>
        <family val="1"/>
        <charset val="136"/>
      </rPr>
      <t>亞洲科學教育師資培育</t>
    </r>
  </si>
  <si>
    <r>
      <rPr>
        <sz val="10"/>
        <rFont val="新細明體"/>
        <family val="1"/>
        <charset val="136"/>
      </rPr>
      <t>王如哲，劉秀曦，蘇進棻，黃月純，吳軒億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</si>
  <si>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賽伯格與後人類主義</t>
    </r>
  </si>
  <si>
    <r>
      <t>N. Katherine Hayles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Hannes Bergthaller</t>
    </r>
    <r>
      <rPr>
        <sz val="10"/>
        <rFont val="新細明體"/>
        <family val="1"/>
        <charset val="136"/>
      </rPr>
      <t>，邱貴芬，李育霖，周俊男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</si>
  <si>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學英文要了解的文化背景【有聲】</t>
    </r>
  </si>
  <si>
    <r>
      <rPr>
        <sz val="10"/>
        <rFont val="新細明體"/>
        <family val="1"/>
        <charset val="136"/>
      </rPr>
      <t>仲華，仲華美語</t>
    </r>
    <r>
      <rPr>
        <sz val="10"/>
        <rFont val="Calibri"/>
        <family val="2"/>
      </rPr>
      <t>A-talk</t>
    </r>
    <r>
      <rPr>
        <sz val="10"/>
        <rFont val="新細明體"/>
        <family val="1"/>
        <charset val="136"/>
      </rPr>
      <t>教育機構</t>
    </r>
  </si>
  <si>
    <r>
      <rPr>
        <sz val="10"/>
        <rFont val="新細明體"/>
        <family val="1"/>
        <charset val="136"/>
      </rPr>
      <t>微歷史：世界名人經典小故事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下</t>
    </r>
    <r>
      <rPr>
        <sz val="10"/>
        <rFont val="Calibri"/>
        <family val="2"/>
      </rPr>
      <t>)</t>
    </r>
  </si>
  <si>
    <r>
      <rPr>
        <sz val="10"/>
        <rFont val="新細明體"/>
        <family val="1"/>
        <charset val="136"/>
      </rPr>
      <t>你不可不知的經典</t>
    </r>
    <r>
      <rPr>
        <sz val="10"/>
        <rFont val="Calibri"/>
        <family val="2"/>
      </rPr>
      <t>500</t>
    </r>
    <r>
      <rPr>
        <sz val="10"/>
        <rFont val="新細明體"/>
        <family val="1"/>
        <charset val="136"/>
      </rPr>
      <t>文化常識</t>
    </r>
  </si>
  <si>
    <r>
      <rPr>
        <sz val="10"/>
        <rFont val="新細明體"/>
        <family val="1"/>
        <charset val="136"/>
      </rPr>
      <t>別再問為什麼？這裡通通有！！！神奇的科普常識全知道</t>
    </r>
  </si>
  <si>
    <r>
      <rPr>
        <sz val="10"/>
        <rFont val="新細明體"/>
        <family val="1"/>
        <charset val="136"/>
      </rPr>
      <t>徐肇傑</t>
    </r>
  </si>
  <si>
    <r>
      <rPr>
        <sz val="10"/>
        <rFont val="新細明體"/>
        <family val="1"/>
        <charset val="136"/>
      </rPr>
      <t>給大學生創業的</t>
    </r>
    <r>
      <rPr>
        <sz val="10"/>
        <rFont val="Calibri"/>
        <family val="2"/>
      </rPr>
      <t>10</t>
    </r>
    <r>
      <rPr>
        <sz val="10"/>
        <rFont val="新細明體"/>
        <family val="1"/>
        <charset val="136"/>
      </rPr>
      <t>項建議：祖克柏的創業心得分享</t>
    </r>
  </si>
  <si>
    <r>
      <rPr>
        <sz val="10"/>
        <rFont val="新細明體"/>
        <family val="1"/>
        <charset val="136"/>
      </rPr>
      <t>張樂</t>
    </r>
  </si>
  <si>
    <r>
      <rPr>
        <sz val="10"/>
        <rFont val="新細明體"/>
        <family val="1"/>
        <charset val="136"/>
      </rPr>
      <t>一本書讀懂日本史</t>
    </r>
  </si>
  <si>
    <r>
      <rPr>
        <sz val="10"/>
        <rFont val="新細明體"/>
        <family val="1"/>
        <charset val="136"/>
      </rPr>
      <t>王光波</t>
    </r>
  </si>
  <si>
    <r>
      <rPr>
        <sz val="10"/>
        <rFont val="新細明體"/>
        <family val="1"/>
        <charset val="136"/>
      </rPr>
      <t>厚黑學大全【肆】：厚黑之道教戰篇</t>
    </r>
  </si>
  <si>
    <r>
      <rPr>
        <sz val="10"/>
        <rFont val="新細明體"/>
        <family val="1"/>
        <charset val="136"/>
      </rPr>
      <t>李宗吾</t>
    </r>
  </si>
  <si>
    <r>
      <t>PMP</t>
    </r>
    <r>
      <rPr>
        <sz val="10"/>
        <rFont val="新細明體"/>
        <family val="1"/>
        <charset val="136"/>
      </rPr>
      <t>後，你下一步的養成計畫</t>
    </r>
  </si>
  <si>
    <r>
      <rPr>
        <sz val="10"/>
        <rFont val="新細明體"/>
        <family val="1"/>
        <charset val="136"/>
      </rPr>
      <t>張國洋</t>
    </r>
  </si>
  <si>
    <r>
      <t>PMP</t>
    </r>
    <r>
      <rPr>
        <sz val="10"/>
        <rFont val="新細明體"/>
        <family val="1"/>
        <charset val="136"/>
      </rPr>
      <t>後，你下一步的養成計畫（簡中版）</t>
    </r>
  </si>
  <si>
    <r>
      <rPr>
        <sz val="10"/>
        <rFont val="新細明體"/>
        <family val="1"/>
        <charset val="136"/>
      </rPr>
      <t>選擇權安心賺</t>
    </r>
  </si>
  <si>
    <r>
      <rPr>
        <sz val="10"/>
        <rFont val="新細明體"/>
        <family val="1"/>
        <charset val="136"/>
      </rPr>
      <t>李仁君</t>
    </r>
  </si>
  <si>
    <r>
      <rPr>
        <sz val="10"/>
        <rFont val="新細明體"/>
        <family val="1"/>
        <charset val="136"/>
      </rPr>
      <t>隨波逐流：台灣</t>
    </r>
    <r>
      <rPr>
        <sz val="10"/>
        <rFont val="Calibri"/>
        <family val="2"/>
      </rPr>
      <t>50</t>
    </r>
    <r>
      <rPr>
        <sz val="10"/>
        <rFont val="新細明體"/>
        <family val="1"/>
        <charset val="136"/>
      </rPr>
      <t>平衡比例投資法</t>
    </r>
  </si>
  <si>
    <r>
      <rPr>
        <sz val="10"/>
        <rFont val="新細明體"/>
        <family val="1"/>
        <charset val="136"/>
      </rPr>
      <t>老狗</t>
    </r>
  </si>
  <si>
    <r>
      <rPr>
        <sz val="10"/>
        <rFont val="新細明體"/>
        <family val="1"/>
        <charset val="136"/>
      </rPr>
      <t>探金實戰：作手談股市內幕</t>
    </r>
  </si>
  <si>
    <r>
      <rPr>
        <sz val="10"/>
        <rFont val="新細明體"/>
        <family val="1"/>
        <charset val="136"/>
      </rPr>
      <t>齊克用</t>
    </r>
  </si>
  <si>
    <r>
      <t>XQ</t>
    </r>
    <r>
      <rPr>
        <sz val="10"/>
        <rFont val="新細明體"/>
        <family val="1"/>
        <charset val="136"/>
      </rPr>
      <t>洩天機：長期投資與短線投機</t>
    </r>
  </si>
  <si>
    <r>
      <rPr>
        <sz val="10"/>
        <rFont val="新細明體"/>
        <family val="1"/>
        <charset val="136"/>
      </rPr>
      <t>戴柏儀，楊凱榮</t>
    </r>
  </si>
  <si>
    <r>
      <rPr>
        <sz val="10"/>
        <rFont val="新細明體"/>
        <family val="1"/>
        <charset val="136"/>
      </rPr>
      <t>李佛摩操盤術詳解</t>
    </r>
  </si>
  <si>
    <r>
      <rPr>
        <sz val="10"/>
        <rFont val="新細明體"/>
        <family val="1"/>
        <charset val="136"/>
      </rPr>
      <t>陳文慶</t>
    </r>
  </si>
  <si>
    <r>
      <rPr>
        <sz val="10"/>
        <rFont val="新細明體"/>
        <family val="1"/>
        <charset val="136"/>
      </rPr>
      <t>她的審判：近代中國國族與性別意義下的忠奸之辨</t>
    </r>
  </si>
  <si>
    <r>
      <rPr>
        <sz val="10"/>
        <rFont val="新細明體"/>
        <family val="1"/>
        <charset val="136"/>
      </rPr>
      <t>羅久蓉</t>
    </r>
  </si>
  <si>
    <r>
      <rPr>
        <sz val="10"/>
        <rFont val="新細明體"/>
        <family val="1"/>
        <charset val="136"/>
      </rPr>
      <t>中國外交史</t>
    </r>
  </si>
  <si>
    <r>
      <rPr>
        <sz val="10"/>
        <rFont val="新細明體"/>
        <family val="1"/>
        <charset val="136"/>
      </rPr>
      <t>蔣介石與日本：一部近代中日關係史的縮影</t>
    </r>
  </si>
  <si>
    <r>
      <rPr>
        <sz val="10"/>
        <rFont val="新細明體"/>
        <family val="1"/>
        <charset val="136"/>
      </rPr>
      <t>黃自進</t>
    </r>
  </si>
  <si>
    <r>
      <rPr>
        <sz val="10"/>
        <rFont val="新細明體"/>
        <family val="1"/>
        <charset val="136"/>
      </rPr>
      <t>沒人教你的基本面投資術</t>
    </r>
  </si>
  <si>
    <r>
      <rPr>
        <sz val="10"/>
        <rFont val="新細明體"/>
        <family val="1"/>
        <charset val="136"/>
      </rPr>
      <t>蕭非凡</t>
    </r>
  </si>
  <si>
    <r>
      <rPr>
        <sz val="10"/>
        <rFont val="新細明體"/>
        <family val="1"/>
        <charset val="136"/>
      </rPr>
      <t>量子盤感：揭開股市一個終極的量子玄機</t>
    </r>
  </si>
  <si>
    <r>
      <rPr>
        <sz val="10"/>
        <rFont val="新細明體"/>
        <family val="1"/>
        <charset val="136"/>
      </rPr>
      <t>潘建廷</t>
    </r>
  </si>
  <si>
    <r>
      <rPr>
        <sz val="10"/>
        <rFont val="新細明體"/>
        <family val="1"/>
        <charset val="136"/>
      </rPr>
      <t>為愛行腳：在非洲交會的生命花園</t>
    </r>
  </si>
  <si>
    <r>
      <rPr>
        <sz val="10"/>
        <rFont val="新細明體"/>
        <family val="1"/>
        <charset val="136"/>
      </rPr>
      <t>新迪出版有限公司</t>
    </r>
  </si>
  <si>
    <r>
      <rPr>
        <sz val="10"/>
        <rFont val="新細明體"/>
        <family val="1"/>
        <charset val="136"/>
      </rPr>
      <t>探金實戰‧李佛摩手稿解密</t>
    </r>
  </si>
  <si>
    <r>
      <t>K</t>
    </r>
    <r>
      <rPr>
        <sz val="10"/>
        <rFont val="新細明體"/>
        <family val="1"/>
        <charset val="136"/>
      </rPr>
      <t>線理論</t>
    </r>
  </si>
  <si>
    <r>
      <rPr>
        <sz val="10"/>
        <rFont val="新細明體"/>
        <family val="1"/>
        <charset val="136"/>
      </rPr>
      <t>戴柏儀</t>
    </r>
  </si>
  <si>
    <r>
      <rPr>
        <sz val="10"/>
        <rFont val="新細明體"/>
        <family val="1"/>
        <charset val="136"/>
      </rPr>
      <t>外匯套利Ⅰ</t>
    </r>
  </si>
  <si>
    <r>
      <rPr>
        <sz val="10"/>
        <rFont val="新細明體"/>
        <family val="1"/>
        <charset val="136"/>
      </rPr>
      <t>楊宗桓</t>
    </r>
  </si>
  <si>
    <r>
      <t>MultiCharts</t>
    </r>
    <r>
      <rPr>
        <sz val="10"/>
        <rFont val="新細明體"/>
        <family val="1"/>
        <charset val="136"/>
      </rPr>
      <t>快易通</t>
    </r>
  </si>
  <si>
    <r>
      <rPr>
        <sz val="10"/>
        <rFont val="新細明體"/>
        <family val="1"/>
        <charset val="136"/>
      </rPr>
      <t>陳立偉</t>
    </r>
  </si>
  <si>
    <r>
      <rPr>
        <sz val="10"/>
        <rFont val="新細明體"/>
        <family val="1"/>
        <charset val="136"/>
      </rPr>
      <t>機械化交易新解：技術指標進化論</t>
    </r>
  </si>
  <si>
    <r>
      <rPr>
        <sz val="10"/>
        <rFont val="新細明體"/>
        <family val="1"/>
        <charset val="136"/>
      </rPr>
      <t>探金實戰‧李佛摩資金情緒管理</t>
    </r>
  </si>
  <si>
    <r>
      <rPr>
        <sz val="10"/>
        <rFont val="新細明體"/>
        <family val="1"/>
        <charset val="136"/>
      </rPr>
      <t>期俠股義</t>
    </r>
    <r>
      <rPr>
        <sz val="10"/>
        <rFont val="Calibri"/>
        <family val="2"/>
      </rPr>
      <t>1</t>
    </r>
    <r>
      <rPr>
        <sz val="10"/>
        <rFont val="新細明體"/>
        <family val="1"/>
        <charset val="136"/>
      </rPr>
      <t>：天狐傳奇</t>
    </r>
  </si>
  <si>
    <r>
      <rPr>
        <sz val="10"/>
        <rFont val="新細明體"/>
        <family val="1"/>
        <charset val="136"/>
      </rPr>
      <t>黃彪</t>
    </r>
  </si>
  <si>
    <r>
      <rPr>
        <sz val="10"/>
        <rFont val="新細明體"/>
        <family val="1"/>
        <charset val="136"/>
      </rPr>
      <t>黑風暗潮：臺北金融祕辛</t>
    </r>
  </si>
  <si>
    <r>
      <rPr>
        <sz val="10"/>
        <rFont val="新細明體"/>
        <family val="1"/>
        <charset val="136"/>
      </rPr>
      <t>黃須白</t>
    </r>
  </si>
  <si>
    <r>
      <rPr>
        <sz val="10"/>
        <rFont val="新細明體"/>
        <family val="1"/>
        <charset val="136"/>
      </rPr>
      <t>探金實戰‧李佛摩</t>
    </r>
    <r>
      <rPr>
        <sz val="10"/>
        <rFont val="Calibri"/>
        <family val="2"/>
      </rPr>
      <t>18</t>
    </r>
    <r>
      <rPr>
        <sz val="10"/>
        <rFont val="新細明體"/>
        <family val="1"/>
        <charset val="136"/>
      </rPr>
      <t>堂課</t>
    </r>
  </si>
  <si>
    <r>
      <rPr>
        <sz val="10"/>
        <rFont val="新細明體"/>
        <family val="1"/>
        <charset val="136"/>
      </rPr>
      <t>財報編製與財報分析</t>
    </r>
  </si>
  <si>
    <r>
      <rPr>
        <sz val="10"/>
        <rFont val="新細明體"/>
        <family val="1"/>
        <charset val="136"/>
      </rPr>
      <t>陳志鏗</t>
    </r>
  </si>
  <si>
    <r>
      <rPr>
        <sz val="10"/>
        <rFont val="新細明體"/>
        <family val="1"/>
        <charset val="136"/>
      </rPr>
      <t>交易，趨勢雲</t>
    </r>
  </si>
  <si>
    <r>
      <rPr>
        <sz val="10"/>
        <rFont val="新細明體"/>
        <family val="1"/>
        <charset val="136"/>
      </rPr>
      <t>黃怡中</t>
    </r>
  </si>
  <si>
    <r>
      <rPr>
        <sz val="10"/>
        <rFont val="新細明體"/>
        <family val="1"/>
        <charset val="136"/>
      </rPr>
      <t>古典詩文研究論稿</t>
    </r>
  </si>
  <si>
    <r>
      <rPr>
        <sz val="10"/>
        <rFont val="新細明體"/>
        <family val="1"/>
        <charset val="136"/>
      </rPr>
      <t>韓少功隨筆集</t>
    </r>
  </si>
  <si>
    <r>
      <rPr>
        <sz val="10"/>
        <rFont val="新細明體"/>
        <family val="1"/>
        <charset val="136"/>
      </rPr>
      <t>台灣社會研究雜誌社</t>
    </r>
  </si>
  <si>
    <r>
      <rPr>
        <sz val="10"/>
        <rFont val="新細明體"/>
        <family val="1"/>
        <charset val="136"/>
      </rPr>
      <t>韓少功</t>
    </r>
  </si>
  <si>
    <r>
      <rPr>
        <sz val="10"/>
        <rFont val="新細明體"/>
        <family val="1"/>
        <charset val="136"/>
      </rPr>
      <t>陳映真：思想與文學（下冊）</t>
    </r>
  </si>
  <si>
    <r>
      <rPr>
        <sz val="10"/>
        <rFont val="新細明體"/>
        <family val="1"/>
        <charset val="136"/>
      </rPr>
      <t>陳光興，蘇淑芬</t>
    </r>
  </si>
  <si>
    <r>
      <rPr>
        <sz val="10"/>
        <rFont val="新細明體"/>
        <family val="1"/>
        <charset val="136"/>
      </rPr>
      <t>陳映真：思想與文學（上冊）</t>
    </r>
  </si>
  <si>
    <r>
      <rPr>
        <sz val="10"/>
        <rFont val="新細明體"/>
        <family val="1"/>
        <charset val="136"/>
      </rPr>
      <t>發現成露茜</t>
    </r>
  </si>
  <si>
    <r>
      <rPr>
        <sz val="10"/>
        <rFont val="新細明體"/>
        <family val="1"/>
        <charset val="136"/>
      </rPr>
      <t>夏曉鵑，廖雲章</t>
    </r>
  </si>
  <si>
    <r>
      <rPr>
        <sz val="10"/>
        <rFont val="新細明體"/>
        <family val="1"/>
        <charset val="136"/>
      </rPr>
      <t>貼身的損友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有關多重自身的一些故事</t>
    </r>
  </si>
  <si>
    <r>
      <rPr>
        <sz val="10"/>
        <rFont val="新細明體"/>
        <family val="1"/>
        <charset val="136"/>
      </rPr>
      <t>阿席斯．南地</t>
    </r>
  </si>
  <si>
    <r>
      <rPr>
        <sz val="10"/>
        <rFont val="新細明體"/>
        <family val="1"/>
        <charset val="136"/>
      </rPr>
      <t>社會科學總論</t>
    </r>
  </si>
  <si>
    <r>
      <rPr>
        <sz val="10"/>
        <rFont val="新細明體"/>
        <family val="1"/>
        <charset val="136"/>
      </rPr>
      <t>理論與實踐的開拓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成露茜論文集</t>
    </r>
  </si>
  <si>
    <r>
      <rPr>
        <sz val="10"/>
        <rFont val="新細明體"/>
        <family val="1"/>
        <charset val="136"/>
      </rPr>
      <t>夏曉鵑</t>
    </r>
  </si>
  <si>
    <r>
      <rPr>
        <sz val="10"/>
        <rFont val="新細明體"/>
        <family val="1"/>
        <charset val="136"/>
      </rPr>
      <t>這本</t>
    </r>
    <r>
      <rPr>
        <sz val="10"/>
        <rFont val="Calibri"/>
        <family val="2"/>
      </rPr>
      <t xml:space="preserve">7000 </t>
    </r>
    <r>
      <rPr>
        <sz val="10"/>
        <rFont val="新細明體"/>
        <family val="1"/>
        <charset val="136"/>
      </rPr>
      <t>單字不一樣：用字形、字音、字根、字首背單字超簡單【有聲】</t>
    </r>
  </si>
  <si>
    <r>
      <rPr>
        <sz val="10"/>
        <rFont val="新細明體"/>
        <family val="1"/>
        <charset val="136"/>
      </rPr>
      <t>蘇秦</t>
    </r>
  </si>
  <si>
    <r>
      <rPr>
        <sz val="10"/>
        <rFont val="新細明體"/>
        <family val="1"/>
        <charset val="136"/>
      </rPr>
      <t>貧窮‧放逐‧歧視‧正義：從電影文本解構弱勢人權</t>
    </r>
  </si>
  <si>
    <r>
      <rPr>
        <sz val="10"/>
        <rFont val="新細明體"/>
        <family val="1"/>
        <charset val="136"/>
      </rPr>
      <t>國家發展硏究學會</t>
    </r>
  </si>
  <si>
    <r>
      <rPr>
        <sz val="10"/>
        <rFont val="新細明體"/>
        <family val="1"/>
        <charset val="136"/>
      </rPr>
      <t>媒體生病了！：臺灣新聞環境的症狀與因應</t>
    </r>
  </si>
  <si>
    <r>
      <rPr>
        <sz val="10"/>
        <rFont val="新細明體"/>
        <family val="1"/>
        <charset val="136"/>
      </rPr>
      <t>吳浩銘，林采昀</t>
    </r>
  </si>
  <si>
    <r>
      <rPr>
        <sz val="10"/>
        <rFont val="新細明體"/>
        <family val="1"/>
        <charset val="136"/>
      </rPr>
      <t>當代政策科學理論發展之研究</t>
    </r>
  </si>
  <si>
    <r>
      <rPr>
        <sz val="10"/>
        <rFont val="新細明體"/>
        <family val="1"/>
        <charset val="136"/>
      </rPr>
      <t>丘昌泰</t>
    </r>
  </si>
  <si>
    <r>
      <rPr>
        <sz val="10"/>
        <rFont val="新細明體"/>
        <family val="1"/>
        <charset val="136"/>
      </rPr>
      <t>公義社會與廉能政府：公益揭發保護法草案研討會論文集</t>
    </r>
  </si>
  <si>
    <r>
      <rPr>
        <sz val="10"/>
        <rFont val="新細明體"/>
        <family val="1"/>
        <charset val="136"/>
      </rPr>
      <t>國立高雄大學政治法律學系</t>
    </r>
  </si>
  <si>
    <r>
      <rPr>
        <sz val="10"/>
        <rFont val="新細明體"/>
        <family val="1"/>
        <charset val="136"/>
      </rPr>
      <t>坎坷之路：新聞自由在中國</t>
    </r>
  </si>
  <si>
    <r>
      <rPr>
        <sz val="10"/>
        <rFont val="新細明體"/>
        <family val="1"/>
        <charset val="136"/>
      </rPr>
      <t>孫旭培</t>
    </r>
  </si>
  <si>
    <r>
      <rPr>
        <sz val="10"/>
        <rFont val="新細明體"/>
        <family val="1"/>
        <charset val="136"/>
      </rPr>
      <t>記者的重量：台灣政治新聞記者的想像與實作</t>
    </r>
    <r>
      <rPr>
        <sz val="10"/>
        <rFont val="Calibri"/>
        <family val="2"/>
      </rPr>
      <t>1980-2005</t>
    </r>
  </si>
  <si>
    <r>
      <rPr>
        <sz val="10"/>
        <rFont val="新細明體"/>
        <family val="1"/>
        <charset val="136"/>
      </rPr>
      <t>黃順星</t>
    </r>
  </si>
  <si>
    <r>
      <rPr>
        <sz val="10"/>
        <rFont val="新細明體"/>
        <family val="1"/>
        <charset val="136"/>
      </rPr>
      <t>山城包娜娜：旗山香蕉產業與地區發展</t>
    </r>
  </si>
  <si>
    <r>
      <rPr>
        <sz val="10"/>
        <rFont val="新細明體"/>
        <family val="1"/>
        <charset val="136"/>
      </rPr>
      <t>高雄市政府文化局（麗文）</t>
    </r>
  </si>
  <si>
    <r>
      <rPr>
        <sz val="10"/>
        <rFont val="新細明體"/>
        <family val="1"/>
        <charset val="136"/>
      </rPr>
      <t>莊淑姿</t>
    </r>
  </si>
  <si>
    <r>
      <rPr>
        <sz val="10"/>
        <rFont val="新細明體"/>
        <family val="1"/>
        <charset val="136"/>
      </rPr>
      <t>反思身體：跨領域教學實踐與研究誌要</t>
    </r>
  </si>
  <si>
    <r>
      <rPr>
        <sz val="10"/>
        <rFont val="新細明體"/>
        <family val="1"/>
        <charset val="136"/>
      </rPr>
      <t>國立成功大學通識教育中心（巨流）</t>
    </r>
  </si>
  <si>
    <r>
      <rPr>
        <sz val="10"/>
        <rFont val="新細明體"/>
        <family val="1"/>
        <charset val="136"/>
      </rPr>
      <t>王右君，吳玫瑛，林秀青，林宗瑩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，范慧敏，徐珊惠</t>
    </r>
  </si>
  <si>
    <r>
      <rPr>
        <sz val="10"/>
        <rFont val="新細明體"/>
        <family val="1"/>
        <charset val="136"/>
      </rPr>
      <t>與當代名人對話</t>
    </r>
  </si>
  <si>
    <r>
      <rPr>
        <sz val="10"/>
        <rFont val="新細明體"/>
        <family val="1"/>
        <charset val="136"/>
      </rPr>
      <t>長榮大學學生事務處（巨流）</t>
    </r>
  </si>
  <si>
    <r>
      <rPr>
        <sz val="10"/>
        <rFont val="新細明體"/>
        <family val="1"/>
        <charset val="136"/>
      </rPr>
      <t>陳唐山，蔡英文，黃越綏，呂秀蓮，杜正勝，廖勝雄</t>
    </r>
  </si>
  <si>
    <r>
      <rPr>
        <sz val="10"/>
        <rFont val="新細明體"/>
        <family val="1"/>
        <charset val="136"/>
      </rPr>
      <t>製造</t>
    </r>
  </si>
  <si>
    <r>
      <rPr>
        <sz val="10"/>
        <rFont val="新細明體"/>
        <family val="1"/>
        <charset val="136"/>
      </rPr>
      <t>微處理器應用與實作：</t>
    </r>
    <r>
      <rPr>
        <sz val="10"/>
        <rFont val="Calibri"/>
        <family val="2"/>
      </rPr>
      <t xml:space="preserve">C </t>
    </r>
    <r>
      <rPr>
        <sz val="10"/>
        <rFont val="新細明體"/>
        <family val="1"/>
        <charset val="136"/>
      </rPr>
      <t>語言與</t>
    </r>
    <r>
      <rPr>
        <sz val="10"/>
        <rFont val="Calibri"/>
        <family val="2"/>
      </rPr>
      <t>Andes MCU</t>
    </r>
    <r>
      <rPr>
        <sz val="10"/>
        <rFont val="新細明體"/>
        <family val="1"/>
        <charset val="136"/>
      </rPr>
      <t>系列</t>
    </r>
  </si>
  <si>
    <r>
      <rPr>
        <sz val="10"/>
        <rFont val="新細明體"/>
        <family val="1"/>
        <charset val="136"/>
      </rPr>
      <t>藍海文化事業股份有限公司</t>
    </r>
  </si>
  <si>
    <r>
      <rPr>
        <sz val="10"/>
        <rFont val="新細明體"/>
        <family val="1"/>
        <charset val="136"/>
      </rPr>
      <t>周志學</t>
    </r>
  </si>
  <si>
    <r>
      <rPr>
        <sz val="10"/>
        <rFont val="新細明體"/>
        <family val="1"/>
        <charset val="136"/>
      </rPr>
      <t>半澤直樹教我們的職場生存術</t>
    </r>
  </si>
  <si>
    <r>
      <rPr>
        <sz val="10"/>
        <rFont val="新細明體"/>
        <family val="1"/>
        <charset val="136"/>
      </rPr>
      <t>潘瑋裕</t>
    </r>
  </si>
  <si>
    <r>
      <rPr>
        <sz val="10"/>
        <rFont val="新細明體"/>
        <family val="1"/>
        <charset val="136"/>
      </rPr>
      <t>解析！人機互動設計實例：掌握關鍵知識讓你完全上手</t>
    </r>
  </si>
  <si>
    <r>
      <rPr>
        <sz val="10"/>
        <rFont val="新細明體"/>
        <family val="1"/>
        <charset val="136"/>
      </rPr>
      <t>財團法人三聯科技教育基金會</t>
    </r>
  </si>
  <si>
    <r>
      <rPr>
        <sz val="10"/>
        <rFont val="新細明體"/>
        <family val="1"/>
        <charset val="136"/>
      </rPr>
      <t>余國全</t>
    </r>
  </si>
  <si>
    <r>
      <rPr>
        <sz val="10"/>
        <rFont val="新細明體"/>
        <family val="1"/>
        <charset val="136"/>
      </rPr>
      <t>力量感測元件：應變規</t>
    </r>
  </si>
  <si>
    <r>
      <rPr>
        <sz val="10"/>
        <rFont val="新細明體"/>
        <family val="1"/>
        <charset val="136"/>
      </rPr>
      <t>三聯科技股份有限公司，鄭朝陽，吳建璜</t>
    </r>
  </si>
  <si>
    <r>
      <rPr>
        <sz val="10"/>
        <rFont val="新細明體"/>
        <family val="1"/>
        <charset val="136"/>
      </rPr>
      <t>世界最偉大的人文經典</t>
    </r>
  </si>
  <si>
    <r>
      <rPr>
        <sz val="10"/>
        <rFont val="新細明體"/>
        <family val="1"/>
        <charset val="136"/>
      </rPr>
      <t>譚尚祺</t>
    </r>
  </si>
  <si>
    <r>
      <rPr>
        <sz val="10"/>
        <rFont val="新細明體"/>
        <family val="1"/>
        <charset val="136"/>
      </rPr>
      <t>靈活談判術：在風雲變化的世局中，善用則立於不敗之地</t>
    </r>
  </si>
  <si>
    <r>
      <rPr>
        <sz val="10"/>
        <rFont val="新細明體"/>
        <family val="1"/>
        <charset val="136"/>
      </rPr>
      <t>邱紀彬</t>
    </r>
  </si>
  <si>
    <r>
      <rPr>
        <sz val="10"/>
        <rFont val="新細明體"/>
        <family val="1"/>
        <charset val="136"/>
      </rPr>
      <t>世界最圓滿的人生三書</t>
    </r>
  </si>
  <si>
    <r>
      <rPr>
        <sz val="10"/>
        <rFont val="新細明體"/>
        <family val="1"/>
        <charset val="136"/>
      </rPr>
      <t>朱榮智</t>
    </r>
  </si>
  <si>
    <r>
      <rPr>
        <sz val="10"/>
        <rFont val="新細明體"/>
        <family val="1"/>
        <charset val="136"/>
      </rPr>
      <t>糊塗學：大智若愚的鄭板橋智慧絕學</t>
    </r>
  </si>
  <si>
    <r>
      <rPr>
        <sz val="10"/>
        <rFont val="新細明體"/>
        <family val="1"/>
        <charset val="136"/>
      </rPr>
      <t>歐陽秀林</t>
    </r>
  </si>
  <si>
    <r>
      <rPr>
        <sz val="10"/>
        <rFont val="新細明體"/>
        <family val="1"/>
        <charset val="136"/>
      </rPr>
      <t>世界最時尚的品牌傳奇</t>
    </r>
  </si>
  <si>
    <r>
      <rPr>
        <sz val="10"/>
        <rFont val="新細明體"/>
        <family val="1"/>
        <charset val="136"/>
      </rPr>
      <t>商業編輯部</t>
    </r>
  </si>
  <si>
    <r>
      <rPr>
        <sz val="10"/>
        <rFont val="新細明體"/>
        <family val="1"/>
        <charset val="136"/>
      </rPr>
      <t>偉大之書：帶給人類的影響比權力還多</t>
    </r>
  </si>
  <si>
    <r>
      <t xml:space="preserve">TOP 100 Book </t>
    </r>
    <r>
      <rPr>
        <sz val="10"/>
        <rFont val="新細明體"/>
        <family val="1"/>
        <charset val="136"/>
      </rPr>
      <t>編輯部</t>
    </r>
  </si>
  <si>
    <r>
      <rPr>
        <sz val="10"/>
        <rFont val="新細明體"/>
        <family val="1"/>
        <charset val="136"/>
      </rPr>
      <t>越南語（一）</t>
    </r>
  </si>
  <si>
    <r>
      <t>Le Xuan Thao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Pham Minh Tien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Vu Thj Ha</t>
    </r>
  </si>
  <si>
    <r>
      <rPr>
        <sz val="10"/>
        <rFont val="新細明體"/>
        <family val="1"/>
        <charset val="136"/>
      </rPr>
      <t>誰在主宰全球金融的未來</t>
    </r>
  </si>
  <si>
    <r>
      <rPr>
        <sz val="10"/>
        <rFont val="新細明體"/>
        <family val="1"/>
        <charset val="136"/>
      </rPr>
      <t>陸紅軍</t>
    </r>
  </si>
  <si>
    <r>
      <rPr>
        <sz val="10"/>
        <rFont val="新細明體"/>
        <family val="1"/>
        <charset val="136"/>
      </rPr>
      <t>祖靈與上帝：花蓮太魯閣人的宗教變遷與復振運動</t>
    </r>
  </si>
  <si>
    <r>
      <rPr>
        <sz val="10"/>
        <rFont val="新細明體"/>
        <family val="1"/>
        <charset val="136"/>
      </rPr>
      <t>邱韻芳</t>
    </r>
  </si>
  <si>
    <r>
      <rPr>
        <sz val="10"/>
        <rFont val="新細明體"/>
        <family val="1"/>
        <charset val="136"/>
      </rPr>
      <t>大明帝王師：劉伯溫</t>
    </r>
  </si>
  <si>
    <r>
      <rPr>
        <sz val="10"/>
        <rFont val="新細明體"/>
        <family val="1"/>
        <charset val="136"/>
      </rPr>
      <t>風口浪尖的歲月：吳為民自傳</t>
    </r>
  </si>
  <si>
    <r>
      <rPr>
        <sz val="10"/>
        <rFont val="新細明體"/>
        <family val="1"/>
        <charset val="136"/>
      </rPr>
      <t>吳為民</t>
    </r>
  </si>
  <si>
    <r>
      <rPr>
        <sz val="10"/>
        <rFont val="新細明體"/>
        <family val="1"/>
        <charset val="136"/>
      </rPr>
      <t>新加坡社會發展轉型：新方向，新模式</t>
    </r>
  </si>
  <si>
    <r>
      <rPr>
        <sz val="10"/>
        <rFont val="新細明體"/>
        <family val="1"/>
        <charset val="136"/>
      </rPr>
      <t>黃朝瀚，趙力濤</t>
    </r>
  </si>
  <si>
    <r>
      <rPr>
        <sz val="10"/>
        <rFont val="新細明體"/>
        <family val="1"/>
        <charset val="136"/>
      </rPr>
      <t>蔡瀾在新加坡</t>
    </r>
  </si>
  <si>
    <r>
      <rPr>
        <sz val="10"/>
        <rFont val="新細明體"/>
        <family val="1"/>
        <charset val="136"/>
      </rPr>
      <t>蔡瀾</t>
    </r>
  </si>
  <si>
    <r>
      <rPr>
        <sz val="10"/>
        <rFont val="新細明體"/>
        <family val="1"/>
        <charset val="136"/>
      </rPr>
      <t>中國文化史</t>
    </r>
  </si>
  <si>
    <r>
      <t>2011</t>
    </r>
    <r>
      <rPr>
        <sz val="10"/>
        <rFont val="新細明體"/>
        <family val="1"/>
        <charset val="136"/>
      </rPr>
      <t>古絲綢之路：亞洲跨文化交流與文化遺產國際學術研討會論文集</t>
    </r>
  </si>
  <si>
    <r>
      <rPr>
        <sz val="10"/>
        <rFont val="新細明體"/>
        <family val="1"/>
        <charset val="136"/>
      </rPr>
      <t>秦大樹，袁旔</t>
    </r>
  </si>
  <si>
    <r>
      <rPr>
        <sz val="10"/>
        <rFont val="新細明體"/>
        <family val="1"/>
        <charset val="136"/>
      </rPr>
      <t>尼采與華文文學論文集</t>
    </r>
  </si>
  <si>
    <r>
      <rPr>
        <sz val="10"/>
        <rFont val="新細明體"/>
        <family val="1"/>
        <charset val="136"/>
      </rPr>
      <t>張釗貽</t>
    </r>
  </si>
  <si>
    <r>
      <rPr>
        <sz val="10"/>
        <rFont val="新細明體"/>
        <family val="1"/>
        <charset val="136"/>
      </rPr>
      <t>姜伯駒與數學教育</t>
    </r>
  </si>
  <si>
    <r>
      <rPr>
        <sz val="10"/>
        <rFont val="新細明體"/>
        <family val="1"/>
        <charset val="136"/>
      </rPr>
      <t>姜伯駒</t>
    </r>
  </si>
  <si>
    <r>
      <rPr>
        <sz val="10"/>
        <rFont val="新細明體"/>
        <family val="1"/>
        <charset val="136"/>
      </rPr>
      <t>譜寫虎標傳奇：胡文虎及其創業文化史</t>
    </r>
  </si>
  <si>
    <r>
      <rPr>
        <sz val="10"/>
        <rFont val="新細明體"/>
        <family val="1"/>
        <charset val="136"/>
      </rPr>
      <t>沈儀婷</t>
    </r>
  </si>
  <si>
    <r>
      <rPr>
        <sz val="10"/>
        <rFont val="新細明體"/>
        <family val="1"/>
        <charset val="136"/>
      </rPr>
      <t>大中華經濟圈</t>
    </r>
    <r>
      <rPr>
        <sz val="10"/>
        <rFont val="Calibri"/>
        <family val="2"/>
      </rPr>
      <t>34</t>
    </r>
    <r>
      <rPr>
        <sz val="10"/>
        <rFont val="新細明體"/>
        <family val="1"/>
        <charset val="136"/>
      </rPr>
      <t>個經濟體常年競爭力分析，政策模擬和發展概況：</t>
    </r>
    <r>
      <rPr>
        <sz val="10"/>
        <rFont val="Calibri"/>
        <family val="2"/>
      </rPr>
      <t>2000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2010</t>
    </r>
  </si>
  <si>
    <r>
      <rPr>
        <sz val="10"/>
        <rFont val="新細明體"/>
        <family val="1"/>
        <charset val="136"/>
      </rPr>
      <t>陳企業，袁冉東，熊蔚慈，楊沐</t>
    </r>
  </si>
  <si>
    <r>
      <rPr>
        <sz val="10"/>
        <rFont val="新細明體"/>
        <family val="1"/>
        <charset val="136"/>
      </rPr>
      <t>執行能力培訓遊戲</t>
    </r>
  </si>
  <si>
    <r>
      <rPr>
        <sz val="10"/>
        <rFont val="新細明體"/>
        <family val="1"/>
        <charset val="136"/>
      </rPr>
      <t>李宇風</t>
    </r>
  </si>
  <si>
    <r>
      <rPr>
        <sz val="10"/>
        <rFont val="新細明體"/>
        <family val="1"/>
        <charset val="136"/>
      </rPr>
      <t>開一家穩賺不賠的網路商店</t>
    </r>
  </si>
  <si>
    <r>
      <rPr>
        <sz val="10"/>
        <rFont val="新細明體"/>
        <family val="1"/>
        <charset val="136"/>
      </rPr>
      <t>劉劍華</t>
    </r>
  </si>
  <si>
    <r>
      <rPr>
        <sz val="10"/>
        <rFont val="新細明體"/>
        <family val="1"/>
        <charset val="136"/>
      </rPr>
      <t>哈佛領導力課程</t>
    </r>
  </si>
  <si>
    <r>
      <rPr>
        <sz val="10"/>
        <rFont val="新細明體"/>
        <family val="1"/>
        <charset val="136"/>
      </rPr>
      <t>余文豪</t>
    </r>
  </si>
  <si>
    <r>
      <rPr>
        <sz val="10"/>
        <rFont val="新細明體"/>
        <family val="1"/>
        <charset val="136"/>
      </rPr>
      <t>產險精算科學</t>
    </r>
  </si>
  <si>
    <r>
      <rPr>
        <sz val="10"/>
        <rFont val="新細明體"/>
        <family val="1"/>
        <charset val="136"/>
      </rPr>
      <t>顏忠義，陳貴霞，曾慶泓，吳明洋，賴曜賢，韋淑美</t>
    </r>
    <r>
      <rPr>
        <sz val="10"/>
        <rFont val="Calibri"/>
        <family val="2"/>
      </rPr>
      <t>…</t>
    </r>
  </si>
  <si>
    <r>
      <rPr>
        <sz val="10"/>
        <rFont val="新細明體"/>
        <family val="1"/>
        <charset val="136"/>
      </rPr>
      <t>房市房事！搞懂人生財富最大條的事</t>
    </r>
  </si>
  <si>
    <r>
      <rPr>
        <sz val="10"/>
        <rFont val="新細明體"/>
        <family val="1"/>
        <charset val="136"/>
      </rPr>
      <t>智庫雲端有限公司</t>
    </r>
  </si>
  <si>
    <r>
      <rPr>
        <sz val="10"/>
        <rFont val="新細明體"/>
        <family val="1"/>
        <charset val="136"/>
      </rPr>
      <t>范世華</t>
    </r>
  </si>
  <si>
    <r>
      <t>4G</t>
    </r>
    <r>
      <rPr>
        <sz val="10"/>
        <rFont val="新細明體"/>
        <family val="1"/>
        <charset val="136"/>
      </rPr>
      <t>生活大未來</t>
    </r>
  </si>
  <si>
    <r>
      <rPr>
        <sz val="10"/>
        <rFont val="新細明體"/>
        <family val="1"/>
        <charset val="136"/>
      </rPr>
      <t>財團法人電信技術中心</t>
    </r>
  </si>
  <si>
    <r>
      <rPr>
        <sz val="10"/>
        <rFont val="新細明體"/>
        <family val="1"/>
        <charset val="136"/>
      </rPr>
      <t>胡志男，周傳凱</t>
    </r>
  </si>
  <si>
    <r>
      <rPr>
        <sz val="10"/>
        <rFont val="新細明體"/>
        <family val="1"/>
        <charset val="136"/>
      </rPr>
      <t>典範的時代和理想的人格：王振鵠館長與國立中央圖書館</t>
    </r>
  </si>
  <si>
    <r>
      <rPr>
        <sz val="10"/>
        <rFont val="新細明體"/>
        <family val="1"/>
        <charset val="136"/>
      </rPr>
      <t>顧力仁</t>
    </r>
  </si>
  <si>
    <r>
      <rPr>
        <sz val="10"/>
        <rFont val="新細明體"/>
        <family val="1"/>
        <charset val="136"/>
      </rPr>
      <t>圖解音樂大師（上）</t>
    </r>
  </si>
  <si>
    <r>
      <rPr>
        <sz val="10"/>
        <rFont val="新細明體"/>
        <family val="1"/>
        <charset val="136"/>
      </rPr>
      <t>許汝紘暨高談音樂企畫小組</t>
    </r>
  </si>
  <si>
    <r>
      <rPr>
        <sz val="10"/>
        <rFont val="新細明體"/>
        <family val="1"/>
        <charset val="136"/>
      </rPr>
      <t>圖解音樂大師（下）</t>
    </r>
  </si>
  <si>
    <r>
      <rPr>
        <sz val="10"/>
        <rFont val="新細明體"/>
        <family val="1"/>
        <charset val="136"/>
      </rPr>
      <t>我們的小幸福，小經濟：</t>
    </r>
    <r>
      <rPr>
        <sz val="10"/>
        <rFont val="Calibri"/>
        <family val="2"/>
      </rPr>
      <t>9</t>
    </r>
    <r>
      <rPr>
        <sz val="10"/>
        <rFont val="新細明體"/>
        <family val="1"/>
        <charset val="136"/>
      </rPr>
      <t>個社會企業的熱血，追夢實戰故事</t>
    </r>
  </si>
  <si>
    <r>
      <rPr>
        <sz val="10"/>
        <rFont val="新細明體"/>
        <family val="1"/>
        <charset val="136"/>
      </rPr>
      <t>胡哲生，梁瓊丹，卓秀足，吳宗昇</t>
    </r>
  </si>
  <si>
    <r>
      <rPr>
        <sz val="10"/>
        <rFont val="新細明體"/>
        <family val="1"/>
        <charset val="136"/>
      </rPr>
      <t>歷史背後的經濟學</t>
    </r>
  </si>
  <si>
    <r>
      <rPr>
        <sz val="10"/>
        <rFont val="新細明體"/>
        <family val="1"/>
        <charset val="136"/>
      </rPr>
      <t>子陽</t>
    </r>
  </si>
  <si>
    <r>
      <rPr>
        <sz val="10"/>
        <rFont val="新細明體"/>
        <family val="1"/>
        <charset val="136"/>
      </rPr>
      <t>世說新語</t>
    </r>
  </si>
  <si>
    <r>
      <rPr>
        <sz val="10"/>
        <rFont val="新細明體"/>
        <family val="1"/>
        <charset val="136"/>
      </rPr>
      <t>九韵文化</t>
    </r>
  </si>
  <si>
    <r>
      <rPr>
        <sz val="10"/>
        <rFont val="新細明體"/>
        <family val="1"/>
        <charset val="136"/>
      </rPr>
      <t>劉義慶</t>
    </r>
  </si>
  <si>
    <r>
      <rPr>
        <sz val="10"/>
        <rFont val="新細明體"/>
        <family val="1"/>
        <charset val="136"/>
      </rPr>
      <t>莊子及其寓言故事</t>
    </r>
  </si>
  <si>
    <r>
      <rPr>
        <sz val="10"/>
        <rFont val="新細明體"/>
        <family val="1"/>
        <charset val="136"/>
      </rPr>
      <t>莊子</t>
    </r>
  </si>
  <si>
    <r>
      <rPr>
        <sz val="10"/>
        <rFont val="新細明體"/>
        <family val="1"/>
        <charset val="136"/>
      </rPr>
      <t>蕭邦</t>
    </r>
    <r>
      <rPr>
        <sz val="10"/>
        <rFont val="Calibri"/>
        <family val="2"/>
      </rPr>
      <t>100</t>
    </r>
    <r>
      <rPr>
        <sz val="10"/>
        <rFont val="新細明體"/>
        <family val="1"/>
        <charset val="136"/>
      </rPr>
      <t>首經典創作及其故事</t>
    </r>
  </si>
  <si>
    <r>
      <rPr>
        <sz val="10"/>
        <rFont val="新細明體"/>
        <family val="1"/>
        <charset val="136"/>
      </rPr>
      <t>華滋出版</t>
    </r>
  </si>
  <si>
    <r>
      <rPr>
        <sz val="10"/>
        <rFont val="新細明體"/>
        <family val="1"/>
        <charset val="136"/>
      </rPr>
      <t>高談音樂企劃小組</t>
    </r>
  </si>
  <si>
    <r>
      <rPr>
        <sz val="10"/>
        <rFont val="新細明體"/>
        <family val="1"/>
        <charset val="136"/>
      </rPr>
      <t>府城醫學史開講</t>
    </r>
  </si>
  <si>
    <r>
      <rPr>
        <sz val="10"/>
        <rFont val="新細明體"/>
        <family val="1"/>
        <charset val="136"/>
      </rPr>
      <t>心靈工坊文化事業股份有限公司</t>
    </r>
  </si>
  <si>
    <r>
      <rPr>
        <sz val="10"/>
        <rFont val="新細明體"/>
        <family val="1"/>
        <charset val="136"/>
      </rPr>
      <t>朱真一</t>
    </r>
  </si>
  <si>
    <r>
      <rPr>
        <sz val="10"/>
        <rFont val="新細明體"/>
        <family val="1"/>
        <charset val="136"/>
      </rPr>
      <t>現代譯詩對中國新詩形式的影響研究</t>
    </r>
  </si>
  <si>
    <r>
      <rPr>
        <sz val="10"/>
        <rFont val="新細明體"/>
        <family val="1"/>
        <charset val="136"/>
      </rPr>
      <t>秀威資訊科技股份有限公司</t>
    </r>
  </si>
  <si>
    <r>
      <rPr>
        <sz val="10"/>
        <rFont val="新細明體"/>
        <family val="1"/>
        <charset val="136"/>
      </rPr>
      <t>熊輝</t>
    </r>
  </si>
  <si>
    <r>
      <rPr>
        <sz val="10"/>
        <rFont val="新細明體"/>
        <family val="1"/>
        <charset val="136"/>
      </rPr>
      <t>中國現當代文學論爭中的理論問題</t>
    </r>
  </si>
  <si>
    <r>
      <rPr>
        <sz val="10"/>
        <rFont val="新細明體"/>
        <family val="1"/>
        <charset val="136"/>
      </rPr>
      <t>錢中文，劉方喜，吳子林</t>
    </r>
  </si>
  <si>
    <r>
      <rPr>
        <sz val="10"/>
        <rFont val="新細明體"/>
        <family val="1"/>
        <charset val="136"/>
      </rPr>
      <t>台灣文壇的「實況轉播」：一位大陸學者眼中的台灣文壇</t>
    </r>
  </si>
  <si>
    <r>
      <rPr>
        <sz val="10"/>
        <rFont val="新細明體"/>
        <family val="1"/>
        <charset val="136"/>
      </rPr>
      <t>古遠清</t>
    </r>
  </si>
  <si>
    <r>
      <rPr>
        <sz val="10"/>
        <rFont val="新細明體"/>
        <family val="1"/>
        <charset val="136"/>
      </rPr>
      <t>中國現代文學制度研究</t>
    </r>
  </si>
  <si>
    <r>
      <rPr>
        <sz val="10"/>
        <rFont val="新細明體"/>
        <family val="1"/>
        <charset val="136"/>
      </rPr>
      <t>王本朝</t>
    </r>
  </si>
  <si>
    <r>
      <rPr>
        <sz val="10"/>
        <rFont val="新細明體"/>
        <family val="1"/>
        <charset val="136"/>
      </rPr>
      <t>語言、文化與文學研究論集</t>
    </r>
  </si>
  <si>
    <r>
      <rPr>
        <sz val="10"/>
        <rFont val="新細明體"/>
        <family val="1"/>
        <charset val="136"/>
      </rPr>
      <t>高玉</t>
    </r>
  </si>
  <si>
    <r>
      <rPr>
        <sz val="10"/>
        <rFont val="新細明體"/>
        <family val="1"/>
        <charset val="136"/>
      </rPr>
      <t>跨國主義分析全球局勢：法國觀點</t>
    </r>
    <r>
      <rPr>
        <sz val="10"/>
        <rFont val="Calibri"/>
        <family val="2"/>
      </rPr>
      <t>2013</t>
    </r>
  </si>
  <si>
    <r>
      <t>Alexandre Bohas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Adrien Cherqui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Michaël Cousin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Philippe Hugon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Josepha Laroche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Valérie Le Brenne…</t>
    </r>
  </si>
  <si>
    <r>
      <rPr>
        <sz val="10"/>
        <rFont val="新細明體"/>
        <family val="1"/>
        <charset val="136"/>
      </rPr>
      <t>金融計算：</t>
    </r>
    <r>
      <rPr>
        <sz val="10"/>
        <rFont val="Calibri"/>
        <family val="2"/>
      </rPr>
      <t>Excel VBA</t>
    </r>
    <r>
      <rPr>
        <sz val="10"/>
        <rFont val="新細明體"/>
        <family val="1"/>
        <charset val="136"/>
      </rPr>
      <t>基礎實作</t>
    </r>
  </si>
  <si>
    <r>
      <rPr>
        <sz val="10"/>
        <rFont val="新細明體"/>
        <family val="1"/>
        <charset val="136"/>
      </rPr>
      <t>李明達</t>
    </r>
  </si>
  <si>
    <r>
      <rPr>
        <sz val="10"/>
        <rFont val="新細明體"/>
        <family val="1"/>
        <charset val="136"/>
      </rPr>
      <t>道釘，不再沉默：建設北美鐵路的華工</t>
    </r>
  </si>
  <si>
    <r>
      <rPr>
        <sz val="10"/>
        <rFont val="新細明體"/>
        <family val="1"/>
        <charset val="136"/>
      </rPr>
      <t>黃安年</t>
    </r>
  </si>
  <si>
    <r>
      <t>Soil and Fertilizer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Concepts and Practices</t>
    </r>
  </si>
  <si>
    <r>
      <rPr>
        <sz val="10"/>
        <rFont val="新細明體"/>
        <family val="1"/>
        <charset val="136"/>
      </rPr>
      <t>楊秋忠</t>
    </r>
  </si>
  <si>
    <r>
      <rPr>
        <sz val="10"/>
        <rFont val="新細明體"/>
        <family val="1"/>
        <charset val="136"/>
      </rPr>
      <t>經學研究論叢‧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第二十一輯</t>
    </r>
  </si>
  <si>
    <r>
      <rPr>
        <sz val="10"/>
        <rFont val="新細明體"/>
        <family val="1"/>
        <charset val="136"/>
      </rPr>
      <t>專利加值運用與策略</t>
    </r>
  </si>
  <si>
    <r>
      <rPr>
        <sz val="10"/>
        <rFont val="新細明體"/>
        <family val="1"/>
        <charset val="136"/>
      </rPr>
      <t>經濟部智慧財產局</t>
    </r>
  </si>
  <si>
    <r>
      <rPr>
        <sz val="10"/>
        <rFont val="新細明體"/>
        <family val="1"/>
        <charset val="136"/>
      </rPr>
      <t>耿筠</t>
    </r>
  </si>
  <si>
    <r>
      <t>99</t>
    </r>
    <r>
      <rPr>
        <sz val="10"/>
        <rFont val="新細明體"/>
        <family val="1"/>
        <charset val="136"/>
      </rPr>
      <t>築夢海洋：海生館科學教育專刊</t>
    </r>
  </si>
  <si>
    <r>
      <rPr>
        <sz val="10"/>
        <rFont val="新細明體"/>
        <family val="1"/>
        <charset val="136"/>
      </rPr>
      <t>國立海洋生物博物館</t>
    </r>
  </si>
  <si>
    <r>
      <rPr>
        <sz val="10"/>
        <rFont val="新細明體"/>
        <family val="1"/>
        <charset val="136"/>
      </rPr>
      <t>《百花．瓶安》</t>
    </r>
    <r>
      <rPr>
        <sz val="10"/>
        <rFont val="Calibri"/>
        <family val="2"/>
      </rPr>
      <t>2011</t>
    </r>
    <r>
      <rPr>
        <sz val="10"/>
        <rFont val="新細明體"/>
        <family val="1"/>
        <charset val="136"/>
      </rPr>
      <t>陳國珍金工漆藝創作展</t>
    </r>
  </si>
  <si>
    <r>
      <rPr>
        <sz val="10"/>
        <rFont val="新細明體"/>
        <family val="1"/>
        <charset val="136"/>
      </rPr>
      <t>國立臺灣工藝研究發展中心</t>
    </r>
  </si>
  <si>
    <r>
      <rPr>
        <sz val="10"/>
        <rFont val="新細明體"/>
        <family val="1"/>
        <charset val="136"/>
      </rPr>
      <t>陳國珍</t>
    </r>
  </si>
  <si>
    <r>
      <rPr>
        <sz val="10"/>
        <rFont val="新細明體"/>
        <family val="1"/>
        <charset val="136"/>
      </rPr>
      <t>印象深海</t>
    </r>
  </si>
  <si>
    <r>
      <rPr>
        <sz val="10"/>
        <rFont val="新細明體"/>
        <family val="1"/>
        <charset val="136"/>
      </rPr>
      <t>廖運志、邵廣昭</t>
    </r>
  </si>
  <si>
    <r>
      <t>100</t>
    </r>
    <r>
      <rPr>
        <sz val="10"/>
        <rFont val="新細明體"/>
        <family val="1"/>
        <charset val="136"/>
      </rPr>
      <t>年度創業競賽事業化輔導計畫：菁英個案集</t>
    </r>
  </si>
  <si>
    <r>
      <rPr>
        <sz val="10"/>
        <rFont val="新細明體"/>
        <family val="1"/>
        <charset val="136"/>
      </rPr>
      <t>經濟部中小企業處</t>
    </r>
  </si>
  <si>
    <r>
      <t>100</t>
    </r>
    <r>
      <rPr>
        <sz val="10"/>
        <rFont val="新細明體"/>
        <family val="1"/>
        <charset val="136"/>
      </rPr>
      <t>年度優化商業創新與網絡發展計畫成果彙編</t>
    </r>
  </si>
  <si>
    <r>
      <rPr>
        <sz val="10"/>
        <rFont val="新細明體"/>
        <family val="1"/>
        <charset val="136"/>
      </rPr>
      <t>經濟部（經銷）</t>
    </r>
  </si>
  <si>
    <r>
      <rPr>
        <sz val="10"/>
        <rFont val="新細明體"/>
        <family val="1"/>
        <charset val="136"/>
      </rPr>
      <t>經濟部商業司</t>
    </r>
  </si>
  <si>
    <r>
      <rPr>
        <sz val="10"/>
        <rFont val="新細明體"/>
        <family val="1"/>
        <charset val="136"/>
      </rPr>
      <t>行政院新聞局</t>
    </r>
  </si>
  <si>
    <r>
      <t>TGCJ</t>
    </r>
    <r>
      <rPr>
        <sz val="10"/>
        <rFont val="新細明體"/>
        <family val="1"/>
        <charset val="136"/>
      </rPr>
      <t>良品美器：臺灣優良工藝品年度評鑑專輯</t>
    </r>
  </si>
  <si>
    <r>
      <rPr>
        <sz val="10"/>
        <rFont val="新細明體"/>
        <family val="1"/>
        <charset val="136"/>
      </rPr>
      <t>江瑞燐</t>
    </r>
  </si>
  <si>
    <r>
      <rPr>
        <sz val="10"/>
        <rFont val="新細明體"/>
        <family val="1"/>
        <charset val="136"/>
      </rPr>
      <t>優良市集暨樂活名攤精選</t>
    </r>
  </si>
  <si>
    <r>
      <rPr>
        <sz val="10"/>
        <rFont val="新細明體"/>
        <family val="1"/>
        <charset val="136"/>
      </rPr>
      <t>經濟部中部辦公室</t>
    </r>
  </si>
  <si>
    <r>
      <t>99</t>
    </r>
    <r>
      <rPr>
        <sz val="10"/>
        <rFont val="新細明體"/>
        <family val="1"/>
        <charset val="136"/>
      </rPr>
      <t>年人口及住宅普查初步綜合報告</t>
    </r>
  </si>
  <si>
    <r>
      <rPr>
        <sz val="10"/>
        <rFont val="新細明體"/>
        <family val="1"/>
        <charset val="136"/>
      </rPr>
      <t>行政院主計處</t>
    </r>
  </si>
  <si>
    <r>
      <rPr>
        <sz val="10"/>
        <rFont val="新細明體"/>
        <family val="1"/>
        <charset val="136"/>
      </rPr>
      <t>水舞精靈：雙流國家森林遊樂區水生生物導覽手冊</t>
    </r>
  </si>
  <si>
    <r>
      <rPr>
        <sz val="10"/>
        <rFont val="新細明體"/>
        <family val="1"/>
        <charset val="136"/>
      </rPr>
      <t>行政院農業委員會林務局屏東林區管理處</t>
    </r>
  </si>
  <si>
    <r>
      <rPr>
        <sz val="10"/>
        <rFont val="新細明體"/>
        <family val="1"/>
        <charset val="136"/>
      </rPr>
      <t>陳昭敦</t>
    </r>
  </si>
  <si>
    <r>
      <rPr>
        <sz val="10"/>
        <rFont val="新細明體"/>
        <family val="1"/>
        <charset val="136"/>
      </rPr>
      <t>工藝新趣：</t>
    </r>
    <r>
      <rPr>
        <sz val="10"/>
        <rFont val="Calibri"/>
        <family val="2"/>
      </rPr>
      <t>2010</t>
    </r>
    <r>
      <rPr>
        <sz val="10"/>
        <rFont val="新細明體"/>
        <family val="1"/>
        <charset val="136"/>
      </rPr>
      <t>年輕人才投入工藝研發設計</t>
    </r>
  </si>
  <si>
    <r>
      <rPr>
        <sz val="10"/>
        <rFont val="新細明體"/>
        <family val="1"/>
        <charset val="136"/>
      </rPr>
      <t>賀豫惠</t>
    </r>
  </si>
  <si>
    <r>
      <t>100</t>
    </r>
    <r>
      <rPr>
        <sz val="10"/>
        <rFont val="新細明體"/>
        <family val="1"/>
        <charset val="136"/>
      </rPr>
      <t>年少年輔導個案工作成果彙編</t>
    </r>
  </si>
  <si>
    <r>
      <rPr>
        <sz val="10"/>
        <rFont val="新細明體"/>
        <family val="1"/>
        <charset val="136"/>
      </rPr>
      <t>臺北市政府警察局少年警察隊</t>
    </r>
  </si>
  <si>
    <r>
      <rPr>
        <sz val="10"/>
        <rFont val="新細明體"/>
        <family val="1"/>
        <charset val="136"/>
      </rPr>
      <t>臺北市政府警察局少年警察隊預防組</t>
    </r>
  </si>
  <si>
    <r>
      <t>2011</t>
    </r>
    <r>
      <rPr>
        <sz val="10"/>
        <rFont val="新細明體"/>
        <family val="1"/>
        <charset val="136"/>
      </rPr>
      <t>網路創新服務觀察報告</t>
    </r>
  </si>
  <si>
    <r>
      <rPr>
        <sz val="10"/>
        <rFont val="新細明體"/>
        <family val="1"/>
        <charset val="136"/>
      </rPr>
      <t>財團法人資訊工業策進會</t>
    </r>
  </si>
  <si>
    <r>
      <rPr>
        <sz val="10"/>
        <rFont val="新細明體"/>
        <family val="1"/>
        <charset val="136"/>
      </rPr>
      <t>臺北市南港車站特定專用區區段徵收成果報告</t>
    </r>
  </si>
  <si>
    <r>
      <rPr>
        <sz val="10"/>
        <rFont val="新細明體"/>
        <family val="1"/>
        <charset val="136"/>
      </rPr>
      <t>臺北市政府地政局</t>
    </r>
  </si>
  <si>
    <r>
      <rPr>
        <sz val="10"/>
        <rFont val="新細明體"/>
        <family val="1"/>
        <charset val="136"/>
      </rPr>
      <t>黃土文明一亮點：介休市保護文化遺產與發展城市文化論述</t>
    </r>
  </si>
  <si>
    <r>
      <rPr>
        <sz val="10"/>
        <rFont val="新細明體"/>
        <family val="1"/>
        <charset val="136"/>
      </rPr>
      <t>喬健、王懷民</t>
    </r>
  </si>
  <si>
    <r>
      <rPr>
        <sz val="10"/>
        <rFont val="新細明體"/>
        <family val="1"/>
        <charset val="136"/>
      </rPr>
      <t>黄土文明一亮点：介休市保护文化遗产与发展城市文化论述</t>
    </r>
  </si>
  <si>
    <r>
      <rPr>
        <sz val="10"/>
        <rFont val="新細明體"/>
        <family val="1"/>
        <charset val="136"/>
      </rPr>
      <t>乔健、王怀民</t>
    </r>
  </si>
  <si>
    <r>
      <rPr>
        <sz val="10"/>
        <rFont val="新細明體"/>
        <family val="1"/>
        <charset val="136"/>
      </rPr>
      <t>你不可不知道的</t>
    </r>
    <r>
      <rPr>
        <sz val="10"/>
        <rFont val="Calibri"/>
        <family val="2"/>
      </rPr>
      <t>300</t>
    </r>
    <r>
      <rPr>
        <sz val="10"/>
        <rFont val="新細明體"/>
        <family val="1"/>
        <charset val="136"/>
      </rPr>
      <t>幅名畫及其畫家與畫派</t>
    </r>
  </si>
  <si>
    <r>
      <rPr>
        <sz val="10"/>
        <rFont val="新細明體"/>
        <family val="1"/>
        <charset val="136"/>
      </rPr>
      <t>許麗雯暨藝術企劃小組</t>
    </r>
  </si>
  <si>
    <r>
      <rPr>
        <sz val="10"/>
        <rFont val="新細明體"/>
        <family val="1"/>
        <charset val="136"/>
      </rPr>
      <t>在文字的密林中漫步</t>
    </r>
  </si>
  <si>
    <r>
      <rPr>
        <sz val="10"/>
        <rFont val="新細明體"/>
        <family val="1"/>
        <charset val="136"/>
      </rPr>
      <t>李泉</t>
    </r>
  </si>
  <si>
    <r>
      <rPr>
        <sz val="10"/>
        <rFont val="新細明體"/>
        <family val="1"/>
        <charset val="136"/>
      </rPr>
      <t>魯迅的精神世界</t>
    </r>
  </si>
  <si>
    <r>
      <rPr>
        <sz val="10"/>
        <rFont val="新細明體"/>
        <family val="1"/>
        <charset val="136"/>
      </rPr>
      <t>李怡</t>
    </r>
  </si>
  <si>
    <r>
      <rPr>
        <sz val="10"/>
        <rFont val="新細明體"/>
        <family val="1"/>
        <charset val="136"/>
      </rPr>
      <t>揭祕金瓶梅</t>
    </r>
  </si>
  <si>
    <r>
      <rPr>
        <sz val="10"/>
        <rFont val="新細明體"/>
        <family val="1"/>
        <charset val="136"/>
      </rPr>
      <t>房文齋</t>
    </r>
  </si>
  <si>
    <r>
      <rPr>
        <sz val="10"/>
        <rFont val="新細明體"/>
        <family val="1"/>
        <charset val="136"/>
      </rPr>
      <t>公益的活水：臺灣社會企業的理論與實踐</t>
    </r>
  </si>
  <si>
    <r>
      <rPr>
        <sz val="10"/>
        <rFont val="新細明體"/>
        <family val="1"/>
        <charset val="136"/>
      </rPr>
      <t>鄭勝分、李衍儒、官有垣等</t>
    </r>
  </si>
  <si>
    <r>
      <rPr>
        <sz val="10"/>
        <rFont val="新細明體"/>
        <family val="1"/>
        <charset val="136"/>
      </rPr>
      <t>在臺漢學家學思歷程</t>
    </r>
  </si>
  <si>
    <r>
      <rPr>
        <sz val="10"/>
        <rFont val="新細明體"/>
        <family val="1"/>
        <charset val="136"/>
      </rPr>
      <t>加入</t>
    </r>
    <r>
      <rPr>
        <sz val="10"/>
        <rFont val="Calibri"/>
        <family val="2"/>
      </rPr>
      <t>TPP</t>
    </r>
    <r>
      <rPr>
        <sz val="10"/>
        <rFont val="新細明體"/>
        <family val="1"/>
        <charset val="136"/>
      </rPr>
      <t>與</t>
    </r>
    <r>
      <rPr>
        <sz val="10"/>
        <rFont val="Calibri"/>
        <family val="2"/>
      </rPr>
      <t>RCEP</t>
    </r>
    <r>
      <rPr>
        <sz val="10"/>
        <rFont val="新細明體"/>
        <family val="1"/>
        <charset val="136"/>
      </rPr>
      <t>：臺灣準備好了！？</t>
    </r>
  </si>
  <si>
    <r>
      <rPr>
        <sz val="10"/>
        <rFont val="新細明體"/>
        <family val="1"/>
        <charset val="136"/>
      </rPr>
      <t>宋鎮照、蔡相偉、譚瑾瑜等</t>
    </r>
  </si>
  <si>
    <r>
      <rPr>
        <sz val="10"/>
        <rFont val="新細明體"/>
        <family val="1"/>
        <charset val="136"/>
      </rPr>
      <t>大洋洲史地</t>
    </r>
  </si>
  <si>
    <r>
      <rPr>
        <sz val="10"/>
        <rFont val="新細明體"/>
        <family val="1"/>
        <charset val="136"/>
      </rPr>
      <t>劉枝萬與水沙連區域研究</t>
    </r>
  </si>
  <si>
    <r>
      <rPr>
        <sz val="10"/>
        <rFont val="新細明體"/>
        <family val="1"/>
        <charset val="136"/>
      </rPr>
      <t>潘英海</t>
    </r>
  </si>
  <si>
    <r>
      <rPr>
        <sz val="10"/>
        <rFont val="新細明體"/>
        <family val="1"/>
        <charset val="136"/>
      </rPr>
      <t>當日本</t>
    </r>
    <r>
      <rPr>
        <sz val="10"/>
        <rFont val="Calibri"/>
        <family val="2"/>
      </rPr>
      <t>A</t>
    </r>
    <r>
      <rPr>
        <sz val="10"/>
        <rFont val="新細明體"/>
        <family val="1"/>
        <charset val="136"/>
      </rPr>
      <t>片遇上華人慾望：性別、性相、色情品的文化理論</t>
    </r>
  </si>
  <si>
    <r>
      <rPr>
        <sz val="10"/>
        <rFont val="新細明體"/>
        <family val="1"/>
        <charset val="136"/>
      </rPr>
      <t>王向華、邱愷欣</t>
    </r>
  </si>
  <si>
    <r>
      <rPr>
        <sz val="10"/>
        <rFont val="新細明體"/>
        <family val="1"/>
        <charset val="136"/>
      </rPr>
      <t>藝術文化的興業管理</t>
    </r>
  </si>
  <si>
    <r>
      <rPr>
        <sz val="10"/>
        <rFont val="新細明體"/>
        <family val="1"/>
        <charset val="136"/>
      </rPr>
      <t>謝榮峰、何康國、陳怡靜等</t>
    </r>
  </si>
  <si>
    <r>
      <rPr>
        <sz val="10"/>
        <rFont val="新細明體"/>
        <family val="1"/>
        <charset val="136"/>
      </rPr>
      <t>博物館管理新視界</t>
    </r>
  </si>
  <si>
    <r>
      <rPr>
        <sz val="10"/>
        <rFont val="新細明體"/>
        <family val="1"/>
        <charset val="136"/>
      </rPr>
      <t>陳尚盈、曾信傑、張蓓君等</t>
    </r>
  </si>
  <si>
    <r>
      <rPr>
        <sz val="10"/>
        <rFont val="新細明體"/>
        <family val="1"/>
        <charset val="136"/>
      </rPr>
      <t>書的傳人</t>
    </r>
    <r>
      <rPr>
        <sz val="10"/>
        <rFont val="Calibri"/>
        <family val="2"/>
      </rPr>
      <t>III</t>
    </r>
    <r>
      <rPr>
        <sz val="10"/>
        <rFont val="新細明體"/>
        <family val="1"/>
        <charset val="136"/>
      </rPr>
      <t>：二十一世紀初期澳門圖書館事業論集</t>
    </r>
  </si>
  <si>
    <r>
      <rPr>
        <sz val="10"/>
        <rFont val="新細明體"/>
        <family val="1"/>
        <charset val="136"/>
      </rPr>
      <t>王國強</t>
    </r>
  </si>
  <si>
    <r>
      <rPr>
        <sz val="10"/>
        <rFont val="新細明體"/>
        <family val="1"/>
        <charset val="136"/>
      </rPr>
      <t>書法的形態與闡釋</t>
    </r>
  </si>
  <si>
    <r>
      <rPr>
        <sz val="10"/>
        <rFont val="新細明體"/>
        <family val="1"/>
        <charset val="136"/>
      </rPr>
      <t>邱振中</t>
    </r>
  </si>
  <si>
    <r>
      <t>Proceedings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10th Taiwan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Philippines Symposium on Analysis</t>
    </r>
  </si>
  <si>
    <r>
      <rPr>
        <sz val="10"/>
        <rFont val="新細明體"/>
        <family val="1"/>
        <charset val="136"/>
      </rPr>
      <t>郭紅珠</t>
    </r>
  </si>
  <si>
    <r>
      <rPr>
        <sz val="10"/>
        <rFont val="新細明體"/>
        <family val="1"/>
        <charset val="136"/>
      </rPr>
      <t>雲端技術整合開發：手機</t>
    </r>
    <r>
      <rPr>
        <sz val="10"/>
        <rFont val="Calibri"/>
        <family val="2"/>
      </rPr>
      <t>App</t>
    </r>
    <r>
      <rPr>
        <sz val="10"/>
        <rFont val="新細明體"/>
        <family val="1"/>
        <charset val="136"/>
      </rPr>
      <t>、雲端平台與資料庫</t>
    </r>
  </si>
  <si>
    <r>
      <rPr>
        <sz val="10"/>
        <rFont val="新細明體"/>
        <family val="1"/>
        <charset val="136"/>
      </rPr>
      <t>有機金屬化學</t>
    </r>
  </si>
  <si>
    <r>
      <rPr>
        <sz val="10"/>
        <rFont val="新細明體"/>
        <family val="1"/>
        <charset val="136"/>
      </rPr>
      <t>洪豐裕</t>
    </r>
  </si>
  <si>
    <r>
      <rPr>
        <sz val="10"/>
        <rFont val="新細明體"/>
        <family val="1"/>
        <charset val="136"/>
      </rPr>
      <t>全球化下兩岸文創新趨勢</t>
    </r>
  </si>
  <si>
    <r>
      <rPr>
        <sz val="10"/>
        <rFont val="新細明體"/>
        <family val="1"/>
        <charset val="136"/>
      </rPr>
      <t>黃宗潔、林昭宏、王怡惠等</t>
    </r>
  </si>
  <si>
    <r>
      <rPr>
        <sz val="10"/>
        <rFont val="新細明體"/>
        <family val="1"/>
        <charset val="136"/>
      </rPr>
      <t>謀略與關係：當代華人的管理思維</t>
    </r>
  </si>
  <si>
    <r>
      <rPr>
        <sz val="10"/>
        <rFont val="新細明體"/>
        <family val="1"/>
        <charset val="136"/>
      </rPr>
      <t>喬健、勝雅律、黃光國等</t>
    </r>
  </si>
  <si>
    <r>
      <rPr>
        <sz val="10"/>
        <rFont val="新細明體"/>
        <family val="1"/>
        <charset val="136"/>
      </rPr>
      <t>數位環境著作權法新思維</t>
    </r>
    <r>
      <rPr>
        <sz val="10"/>
        <rFont val="Calibri"/>
        <family val="2"/>
      </rPr>
      <t xml:space="preserve"> : </t>
    </r>
    <r>
      <rPr>
        <sz val="10"/>
        <rFont val="新細明體"/>
        <family val="1"/>
        <charset val="136"/>
      </rPr>
      <t>論數位著作權之本質、耗盡、與歸屬</t>
    </r>
  </si>
  <si>
    <r>
      <rPr>
        <sz val="10"/>
        <rFont val="新細明體"/>
        <family val="1"/>
        <charset val="136"/>
      </rPr>
      <t>胡心蘭</t>
    </r>
  </si>
  <si>
    <r>
      <rPr>
        <sz val="10"/>
        <rFont val="新細明體"/>
        <family val="1"/>
        <charset val="136"/>
      </rPr>
      <t>雲嘉南地方派系的持續與變遷</t>
    </r>
  </si>
  <si>
    <r>
      <rPr>
        <sz val="10"/>
        <rFont val="新細明體"/>
        <family val="1"/>
        <charset val="136"/>
      </rPr>
      <t>蔡榮祥</t>
    </r>
  </si>
  <si>
    <r>
      <rPr>
        <sz val="10"/>
        <rFont val="新細明體"/>
        <family val="1"/>
        <charset val="136"/>
      </rPr>
      <t>科學探究教學：臺灣個案研究論文集〈</t>
    </r>
    <r>
      <rPr>
        <sz val="10"/>
        <rFont val="Calibri"/>
        <family val="2"/>
      </rPr>
      <t>1994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2012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</si>
  <si>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熊召弟、劉宏文、張惠博等</t>
    </r>
  </si>
  <si>
    <r>
      <rPr>
        <sz val="10"/>
        <rFont val="新細明體"/>
        <family val="1"/>
        <charset val="136"/>
      </rPr>
      <t>科學探究教學：臺灣實證研究論文集〈</t>
    </r>
    <r>
      <rPr>
        <sz val="10"/>
        <rFont val="Calibri"/>
        <family val="2"/>
      </rPr>
      <t>1997</t>
    </r>
    <r>
      <rPr>
        <sz val="10"/>
        <rFont val="新細明體"/>
        <family val="1"/>
        <charset val="136"/>
      </rPr>
      <t>─</t>
    </r>
    <r>
      <rPr>
        <sz val="10"/>
        <rFont val="Calibri"/>
        <family val="2"/>
      </rPr>
      <t>2012</t>
    </r>
    <r>
      <rPr>
        <sz val="10"/>
        <rFont val="新細明體"/>
        <family val="1"/>
        <charset val="136"/>
      </rPr>
      <t>〉</t>
    </r>
  </si>
  <si>
    <r>
      <rPr>
        <sz val="10"/>
        <rFont val="新細明體"/>
        <family val="1"/>
        <charset val="136"/>
      </rPr>
      <t>毛松霖、張菊秀、張俊彥等</t>
    </r>
  </si>
  <si>
    <r>
      <rPr>
        <sz val="10"/>
        <rFont val="新細明體"/>
        <family val="1"/>
        <charset val="136"/>
      </rPr>
      <t>台灣人力資源管理與組織行為研究回顧</t>
    </r>
  </si>
  <si>
    <r>
      <rPr>
        <sz val="10"/>
        <rFont val="新細明體"/>
        <family val="1"/>
        <charset val="136"/>
      </rPr>
      <t>吳宗祐，林惠彥，陸洛等</t>
    </r>
  </si>
  <si>
    <r>
      <rPr>
        <sz val="10"/>
        <rFont val="新細明體"/>
        <family val="1"/>
        <charset val="136"/>
      </rPr>
      <t>華語口語表達教學的理論與實務</t>
    </r>
  </si>
  <si>
    <r>
      <rPr>
        <sz val="10"/>
        <rFont val="新細明體"/>
        <family val="1"/>
        <charset val="136"/>
      </rPr>
      <t>正中書局股份有限公司</t>
    </r>
  </si>
  <si>
    <r>
      <rPr>
        <sz val="10"/>
        <rFont val="新細明體"/>
        <family val="1"/>
        <charset val="136"/>
      </rPr>
      <t>張金蘭</t>
    </r>
  </si>
  <si>
    <r>
      <rPr>
        <sz val="10"/>
        <rFont val="新細明體"/>
        <family val="1"/>
        <charset val="136"/>
      </rPr>
      <t>默</t>
    </r>
  </si>
  <si>
    <r>
      <rPr>
        <sz val="10"/>
        <rFont val="新細明體"/>
        <family val="1"/>
        <charset val="136"/>
      </rPr>
      <t>默言</t>
    </r>
  </si>
  <si>
    <r>
      <rPr>
        <sz val="10"/>
        <rFont val="新細明體"/>
        <family val="1"/>
        <charset val="136"/>
      </rPr>
      <t>悟空與三藏是雙生火焰：一本</t>
    </r>
    <r>
      <rPr>
        <sz val="10"/>
        <rFont val="Calibri"/>
        <family val="2"/>
      </rPr>
      <t>200%</t>
    </r>
    <r>
      <rPr>
        <sz val="10"/>
        <rFont val="新細明體"/>
        <family val="1"/>
        <charset val="136"/>
      </rPr>
      <t>真人真事的救世書</t>
    </r>
  </si>
  <si>
    <r>
      <rPr>
        <sz val="10"/>
        <rFont val="新細明體"/>
        <family val="1"/>
        <charset val="136"/>
      </rPr>
      <t>唐三藏</t>
    </r>
  </si>
  <si>
    <r>
      <rPr>
        <sz val="10"/>
        <rFont val="新細明體"/>
        <family val="1"/>
        <charset val="136"/>
      </rPr>
      <t>心靈之旅：寫作和寫書的勇氣</t>
    </r>
  </si>
  <si>
    <r>
      <rPr>
        <sz val="10"/>
        <rFont val="新細明體"/>
        <family val="1"/>
        <charset val="136"/>
      </rPr>
      <t>李淵洲</t>
    </r>
  </si>
  <si>
    <r>
      <t>SPI</t>
    </r>
    <r>
      <rPr>
        <sz val="10"/>
        <rFont val="新細明體"/>
        <family val="1"/>
        <charset val="136"/>
      </rPr>
      <t>後天領導者</t>
    </r>
  </si>
  <si>
    <r>
      <rPr>
        <sz val="10"/>
        <rFont val="新細明體"/>
        <family val="1"/>
        <charset val="136"/>
      </rPr>
      <t>蕭正浩</t>
    </r>
  </si>
  <si>
    <r>
      <rPr>
        <sz val="10"/>
        <rFont val="新細明體"/>
        <family val="1"/>
        <charset val="136"/>
      </rPr>
      <t>月光下的藍調</t>
    </r>
  </si>
  <si>
    <r>
      <rPr>
        <sz val="10"/>
        <rFont val="新細明體"/>
        <family val="1"/>
        <charset val="136"/>
      </rPr>
      <t>飛鳥海魚</t>
    </r>
  </si>
  <si>
    <r>
      <rPr>
        <sz val="10"/>
        <rFont val="新細明體"/>
        <family val="1"/>
        <charset val="136"/>
      </rPr>
      <t>謎一樣的國家：老玩童探索以色列</t>
    </r>
  </si>
  <si>
    <r>
      <rPr>
        <sz val="10"/>
        <rFont val="新細明體"/>
        <family val="1"/>
        <charset val="136"/>
      </rPr>
      <t>鄧予立</t>
    </r>
  </si>
  <si>
    <r>
      <rPr>
        <sz val="10"/>
        <rFont val="新細明體"/>
        <family val="1"/>
        <charset val="136"/>
      </rPr>
      <t>中國期刊．創刊詞錄</t>
    </r>
  </si>
  <si>
    <r>
      <rPr>
        <sz val="10"/>
        <rFont val="新細明體"/>
        <family val="1"/>
        <charset val="136"/>
      </rPr>
      <t>樹人出版（白象）</t>
    </r>
  </si>
  <si>
    <r>
      <rPr>
        <sz val="10"/>
        <rFont val="新細明體"/>
        <family val="1"/>
        <charset val="136"/>
      </rPr>
      <t>王修求</t>
    </r>
  </si>
  <si>
    <r>
      <rPr>
        <sz val="10"/>
        <rFont val="新細明體"/>
        <family val="1"/>
        <charset val="136"/>
      </rPr>
      <t>誰是小蘋果</t>
    </r>
  </si>
  <si>
    <r>
      <rPr>
        <sz val="10"/>
        <rFont val="新細明體"/>
        <family val="1"/>
        <charset val="136"/>
      </rPr>
      <t>賽斯文化事業有限公司</t>
    </r>
  </si>
  <si>
    <r>
      <rPr>
        <sz val="10"/>
        <rFont val="新細明體"/>
        <family val="1"/>
        <charset val="136"/>
      </rPr>
      <t>許添盛</t>
    </r>
  </si>
  <si>
    <r>
      <rPr>
        <sz val="10"/>
        <rFont val="新細明體"/>
        <family val="1"/>
        <charset val="136"/>
      </rPr>
      <t>賽斯讓你成為命運的創造者</t>
    </r>
  </si>
  <si>
    <r>
      <rPr>
        <sz val="10"/>
        <rFont val="新細明體"/>
        <family val="1"/>
        <charset val="136"/>
      </rPr>
      <t>王季慶</t>
    </r>
  </si>
  <si>
    <r>
      <rPr>
        <sz val="10"/>
        <rFont val="新細明體"/>
        <family val="1"/>
        <charset val="136"/>
      </rPr>
      <t>臺灣山地紀行</t>
    </r>
  </si>
  <si>
    <r>
      <rPr>
        <sz val="10"/>
        <rFont val="新細明體"/>
        <family val="1"/>
        <charset val="136"/>
      </rPr>
      <t>華夏出版有限公司</t>
    </r>
  </si>
  <si>
    <r>
      <rPr>
        <sz val="10"/>
        <rFont val="新細明體"/>
        <family val="1"/>
        <charset val="136"/>
      </rPr>
      <t>程兆熊</t>
    </r>
  </si>
  <si>
    <r>
      <rPr>
        <sz val="10"/>
        <rFont val="新細明體"/>
        <family val="1"/>
        <charset val="136"/>
      </rPr>
      <t>教養：夠好，就好：心理師爸爸的冒險、陪伴與信念</t>
    </r>
  </si>
  <si>
    <r>
      <rPr>
        <sz val="10"/>
        <rFont val="新細明體"/>
        <family val="1"/>
        <charset val="136"/>
      </rPr>
      <t>幸福綠光股份有限公司</t>
    </r>
  </si>
  <si>
    <r>
      <rPr>
        <sz val="10"/>
        <rFont val="新細明體"/>
        <family val="1"/>
        <charset val="136"/>
      </rPr>
      <t>林仁廷</t>
    </r>
  </si>
  <si>
    <r>
      <rPr>
        <sz val="10"/>
        <rFont val="新細明體"/>
        <family val="1"/>
        <charset val="136"/>
      </rPr>
      <t>達志通欲：朝鮮漢語譯官與十七至十九世紀的中朝關係</t>
    </r>
  </si>
  <si>
    <r>
      <rPr>
        <sz val="10"/>
        <rFont val="新細明體"/>
        <family val="1"/>
        <charset val="136"/>
      </rPr>
      <t>羅樂然</t>
    </r>
  </si>
  <si>
    <r>
      <rPr>
        <sz val="10"/>
        <rFont val="新細明體"/>
        <family val="1"/>
        <charset val="136"/>
      </rPr>
      <t>長島的故事</t>
    </r>
    <r>
      <rPr>
        <sz val="10"/>
        <rFont val="Calibri"/>
        <family val="2"/>
      </rPr>
      <t xml:space="preserve"> The Story of Long Island</t>
    </r>
  </si>
  <si>
    <r>
      <rPr>
        <sz val="10"/>
        <rFont val="新細明體"/>
        <family val="1"/>
        <charset val="136"/>
      </rPr>
      <t>林錫智</t>
    </r>
  </si>
  <si>
    <r>
      <rPr>
        <sz val="10"/>
        <rFont val="新細明體"/>
        <family val="1"/>
        <charset val="136"/>
      </rPr>
      <t>北宋能臣范仲淹</t>
    </r>
  </si>
  <si>
    <r>
      <rPr>
        <sz val="10"/>
        <rFont val="新細明體"/>
        <family val="1"/>
        <charset val="136"/>
      </rPr>
      <t>林正國</t>
    </r>
  </si>
  <si>
    <r>
      <rPr>
        <sz val="10"/>
        <rFont val="新細明體"/>
        <family val="1"/>
        <charset val="136"/>
      </rPr>
      <t>兒科好醫師</t>
    </r>
    <r>
      <rPr>
        <sz val="10"/>
        <rFont val="Calibri"/>
        <family val="2"/>
      </rPr>
      <t>2</t>
    </r>
    <r>
      <rPr>
        <sz val="10"/>
        <rFont val="新細明體"/>
        <family val="1"/>
        <charset val="136"/>
      </rPr>
      <t>：打造孩子的一生無病計畫－胡文龍醫師陪你面對孩子的疑難病症，輕鬆健康重建好體質！！</t>
    </r>
  </si>
  <si>
    <r>
      <rPr>
        <sz val="10"/>
        <rFont val="新細明體"/>
        <family val="1"/>
        <charset val="136"/>
      </rPr>
      <t>胡文龍</t>
    </r>
  </si>
  <si>
    <r>
      <rPr>
        <sz val="10"/>
        <rFont val="新細明體"/>
        <family val="1"/>
        <charset val="136"/>
      </rPr>
      <t>超越的力量</t>
    </r>
  </si>
  <si>
    <r>
      <rPr>
        <sz val="10"/>
        <rFont val="新細明體"/>
        <family val="1"/>
        <charset val="136"/>
      </rPr>
      <t>晨光奏鳴曲</t>
    </r>
  </si>
  <si>
    <r>
      <rPr>
        <sz val="10"/>
        <rFont val="新細明體"/>
        <family val="1"/>
        <charset val="136"/>
      </rPr>
      <t>陳嘉珍</t>
    </r>
  </si>
  <si>
    <r>
      <rPr>
        <sz val="10"/>
        <rFont val="新細明體"/>
        <family val="1"/>
        <charset val="136"/>
      </rPr>
      <t>教育孩子要有一點智慧</t>
    </r>
  </si>
  <si>
    <r>
      <rPr>
        <sz val="10"/>
        <rFont val="新細明體"/>
        <family val="1"/>
        <charset val="136"/>
      </rPr>
      <t>陳淑華</t>
    </r>
  </si>
  <si>
    <r>
      <rPr>
        <sz val="10"/>
        <rFont val="新細明體"/>
        <family val="1"/>
        <charset val="136"/>
      </rPr>
      <t>懲罰孩子要有一點智慧</t>
    </r>
  </si>
  <si>
    <r>
      <rPr>
        <sz val="10"/>
        <rFont val="新細明體"/>
        <family val="1"/>
        <charset val="136"/>
      </rPr>
      <t>如何回答孩子問的問題</t>
    </r>
  </si>
  <si>
    <r>
      <rPr>
        <sz val="10"/>
        <rFont val="新細明體"/>
        <family val="1"/>
        <charset val="136"/>
      </rPr>
      <t>梁秋麗</t>
    </r>
  </si>
  <si>
    <r>
      <rPr>
        <sz val="10"/>
        <rFont val="新細明體"/>
        <family val="1"/>
        <charset val="136"/>
      </rPr>
      <t>玩的是心理戰，最後將成為大贏家</t>
    </r>
  </si>
  <si>
    <r>
      <rPr>
        <sz val="10"/>
        <rFont val="新細明體"/>
        <family val="1"/>
        <charset val="136"/>
      </rPr>
      <t>平凡會讓你更懂得珍惜自己的所有</t>
    </r>
  </si>
  <si>
    <r>
      <rPr>
        <sz val="10"/>
        <rFont val="新細明體"/>
        <family val="1"/>
        <charset val="136"/>
      </rPr>
      <t>蕭敏章</t>
    </r>
  </si>
  <si>
    <r>
      <rPr>
        <sz val="10"/>
        <rFont val="新細明體"/>
        <family val="1"/>
        <charset val="136"/>
      </rPr>
      <t>雲南白藥（國家絕密方）解密</t>
    </r>
  </si>
  <si>
    <r>
      <rPr>
        <sz val="10"/>
        <rFont val="新細明體"/>
        <family val="1"/>
        <charset val="136"/>
      </rPr>
      <t>宋友諒</t>
    </r>
  </si>
  <si>
    <r>
      <rPr>
        <sz val="10"/>
        <rFont val="新細明體"/>
        <family val="1"/>
        <charset val="136"/>
      </rPr>
      <t>云南白药（国家绝密方）解密</t>
    </r>
  </si>
  <si>
    <r>
      <rPr>
        <sz val="10"/>
        <rFont val="新細明體"/>
        <family val="1"/>
        <charset val="136"/>
      </rPr>
      <t>宋友谅</t>
    </r>
  </si>
  <si>
    <r>
      <rPr>
        <sz val="10"/>
        <rFont val="新細明體"/>
        <family val="1"/>
        <charset val="136"/>
      </rPr>
      <t>沒有你，旅行怎麼可能有趣？顛覆對導遊的想像</t>
    </r>
  </si>
  <si>
    <r>
      <rPr>
        <sz val="10"/>
        <rFont val="新細明體"/>
        <family val="1"/>
        <charset val="136"/>
      </rPr>
      <t>鉑鑉股份有限公司（白象）</t>
    </r>
  </si>
  <si>
    <r>
      <rPr>
        <sz val="10"/>
        <rFont val="新細明體"/>
        <family val="1"/>
        <charset val="136"/>
      </rPr>
      <t>翁晟譯，余怡臻</t>
    </r>
  </si>
  <si>
    <r>
      <t>SweetHouse</t>
    </r>
    <r>
      <rPr>
        <sz val="10"/>
        <rFont val="新細明體"/>
        <family val="1"/>
        <charset val="136"/>
      </rPr>
      <t>松尼奇尼：小松鼠的誕生</t>
    </r>
  </si>
  <si>
    <r>
      <rPr>
        <sz val="10"/>
        <rFont val="新細明體"/>
        <family val="1"/>
        <charset val="136"/>
      </rPr>
      <t>松尼創意國際有限公司（白象）</t>
    </r>
  </si>
  <si>
    <r>
      <rPr>
        <sz val="10"/>
        <rFont val="新細明體"/>
        <family val="1"/>
        <charset val="136"/>
      </rPr>
      <t>松尼奇尼</t>
    </r>
  </si>
  <si>
    <r>
      <rPr>
        <sz val="10"/>
        <rFont val="新細明體"/>
        <family val="1"/>
        <charset val="136"/>
      </rPr>
      <t>淚水裡的陰影、腳印、茫然與恐怖：薩所羅蘭眼中的兒童青少年本尊與分身</t>
    </r>
  </si>
  <si>
    <r>
      <rPr>
        <sz val="10"/>
        <rFont val="新細明體"/>
        <family val="1"/>
        <charset val="136"/>
      </rPr>
      <t>薩所羅蘭分析顧問有限公司（白象）</t>
    </r>
  </si>
  <si>
    <r>
      <rPr>
        <sz val="10"/>
        <rFont val="新細明體"/>
        <family val="1"/>
        <charset val="136"/>
      </rPr>
      <t>陳瑞君，吳念儒，王盈彬，魏與晟，王明智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</si>
  <si>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修行人的導航</t>
    </r>
  </si>
  <si>
    <r>
      <rPr>
        <sz val="10"/>
        <rFont val="新細明體"/>
        <family val="1"/>
        <charset val="136"/>
      </rPr>
      <t>救世主王慈愛，雲深法明</t>
    </r>
  </si>
  <si>
    <r>
      <rPr>
        <sz val="10"/>
        <rFont val="新細明體"/>
        <family val="1"/>
        <charset val="136"/>
      </rPr>
      <t>毛澤東把地獄搬到了人間：炎黃子孫在馬列子孫統治下的苦難記憶</t>
    </r>
  </si>
  <si>
    <r>
      <rPr>
        <sz val="10"/>
        <rFont val="新細明體"/>
        <family val="1"/>
        <charset val="136"/>
      </rPr>
      <t>董仲舒哲學思想研究：以「天人合一」思想架構為核心</t>
    </r>
  </si>
  <si>
    <r>
      <rPr>
        <sz val="10"/>
        <rFont val="新細明體"/>
        <family val="1"/>
        <charset val="136"/>
      </rPr>
      <t>唐山出版社</t>
    </r>
  </si>
  <si>
    <r>
      <rPr>
        <sz val="10"/>
        <rFont val="新細明體"/>
        <family val="1"/>
        <charset val="136"/>
      </rPr>
      <t>李增</t>
    </r>
  </si>
  <si>
    <r>
      <rPr>
        <sz val="10"/>
        <rFont val="新細明體"/>
        <family val="1"/>
        <charset val="136"/>
      </rPr>
      <t>六喜納戶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戶啟瑞：客話詩集</t>
    </r>
  </si>
  <si>
    <r>
      <rPr>
        <sz val="10"/>
        <rFont val="新細明體"/>
        <family val="1"/>
        <charset val="136"/>
      </rPr>
      <t>劉明猷</t>
    </r>
  </si>
  <si>
    <r>
      <rPr>
        <sz val="10"/>
        <rFont val="新細明體"/>
        <family val="1"/>
        <charset val="136"/>
      </rPr>
      <t>防制洗錢與打擊資恐（重點整理＋試題演練）</t>
    </r>
  </si>
  <si>
    <r>
      <rPr>
        <sz val="10"/>
        <rFont val="新細明體"/>
        <family val="1"/>
        <charset val="136"/>
      </rPr>
      <t>千華數位文化股份有限公司</t>
    </r>
  </si>
  <si>
    <r>
      <rPr>
        <sz val="10"/>
        <rFont val="新細明體"/>
        <family val="1"/>
        <charset val="136"/>
      </rPr>
      <t>成琳</t>
    </r>
  </si>
  <si>
    <r>
      <rPr>
        <sz val="10"/>
        <rFont val="新細明體"/>
        <family val="1"/>
        <charset val="136"/>
      </rPr>
      <t>洗錢防制法大意一次過關</t>
    </r>
  </si>
  <si>
    <r>
      <rPr>
        <sz val="10"/>
        <rFont val="新細明體"/>
        <family val="1"/>
        <charset val="136"/>
      </rPr>
      <t>社區發展季刊</t>
    </r>
    <r>
      <rPr>
        <sz val="10"/>
        <rFont val="Calibri"/>
        <family val="2"/>
      </rPr>
      <t>177</t>
    </r>
    <r>
      <rPr>
        <sz val="10"/>
        <rFont val="新細明體"/>
        <family val="1"/>
        <charset val="136"/>
      </rPr>
      <t>期</t>
    </r>
  </si>
  <si>
    <r>
      <rPr>
        <sz val="10"/>
        <rFont val="新細明體"/>
        <family val="1"/>
        <charset val="136"/>
      </rPr>
      <t>衛生福利部社會及家庭署</t>
    </r>
  </si>
  <si>
    <r>
      <rPr>
        <sz val="10"/>
        <rFont val="新細明體"/>
        <family val="1"/>
        <charset val="136"/>
      </rPr>
      <t>衛生福利部社區發展雜誌社</t>
    </r>
  </si>
  <si>
    <r>
      <rPr>
        <sz val="10"/>
        <rFont val="新細明體"/>
        <family val="1"/>
        <charset val="136"/>
      </rPr>
      <t>社區發展季刊</t>
    </r>
    <r>
      <rPr>
        <sz val="10"/>
        <rFont val="Calibri"/>
        <family val="2"/>
      </rPr>
      <t>178</t>
    </r>
    <r>
      <rPr>
        <sz val="10"/>
        <rFont val="新細明體"/>
        <family val="1"/>
        <charset val="136"/>
      </rPr>
      <t>期</t>
    </r>
  </si>
  <si>
    <r>
      <rPr>
        <sz val="10"/>
        <rFont val="新細明體"/>
        <family val="1"/>
        <charset val="136"/>
      </rPr>
      <t>導遊領隊實務（二）：結合理論與實務</t>
    </r>
  </si>
  <si>
    <r>
      <rPr>
        <sz val="10"/>
        <rFont val="新細明體"/>
        <family val="1"/>
        <charset val="136"/>
      </rPr>
      <t>林俐</t>
    </r>
  </si>
  <si>
    <r>
      <rPr>
        <sz val="10"/>
        <rFont val="新細明體"/>
        <family val="1"/>
        <charset val="136"/>
      </rPr>
      <t>民主星火：</t>
    </r>
    <r>
      <rPr>
        <sz val="10"/>
        <rFont val="Calibri"/>
        <family val="2"/>
      </rPr>
      <t>1977</t>
    </r>
    <r>
      <rPr>
        <sz val="10"/>
        <rFont val="新細明體"/>
        <family val="1"/>
        <charset val="136"/>
      </rPr>
      <t>衝破戒嚴的枷鎖</t>
    </r>
  </si>
  <si>
    <r>
      <rPr>
        <sz val="10"/>
        <rFont val="新細明體"/>
        <family val="1"/>
        <charset val="136"/>
      </rPr>
      <t>前衛出版社</t>
    </r>
  </si>
  <si>
    <r>
      <rPr>
        <sz val="10"/>
        <rFont val="新細明體"/>
        <family val="1"/>
        <charset val="136"/>
      </rPr>
      <t>張辰漁</t>
    </r>
  </si>
  <si>
    <r>
      <rPr>
        <sz val="10"/>
        <rFont val="新細明體"/>
        <family val="1"/>
        <charset val="136"/>
      </rPr>
      <t>用鮮血和謊言寫下的百年中共黨史</t>
    </r>
  </si>
  <si>
    <r>
      <rPr>
        <sz val="10"/>
        <rFont val="新細明體"/>
        <family val="1"/>
        <charset val="136"/>
      </rPr>
      <t>林保華</t>
    </r>
  </si>
  <si>
    <r>
      <rPr>
        <sz val="10"/>
        <rFont val="新細明體"/>
        <family val="1"/>
        <charset val="136"/>
      </rPr>
      <t>職業安全衛生法規過關寶典</t>
    </r>
  </si>
  <si>
    <r>
      <rPr>
        <sz val="10"/>
        <rFont val="新細明體"/>
        <family val="1"/>
        <charset val="136"/>
      </rPr>
      <t>劉永宏</t>
    </r>
  </si>
  <si>
    <r>
      <rPr>
        <sz val="10"/>
        <rFont val="新細明體"/>
        <family val="1"/>
        <charset val="136"/>
      </rPr>
      <t>公民．看這本就夠了</t>
    </r>
  </si>
  <si>
    <r>
      <rPr>
        <sz val="10"/>
        <rFont val="新細明體"/>
        <family val="1"/>
        <charset val="136"/>
      </rPr>
      <t>邱樺</t>
    </r>
  </si>
  <si>
    <r>
      <rPr>
        <sz val="10"/>
        <rFont val="新細明體"/>
        <family val="1"/>
        <charset val="136"/>
      </rPr>
      <t>公幼教保員專業科目關鍵突破</t>
    </r>
  </si>
  <si>
    <r>
      <rPr>
        <sz val="10"/>
        <rFont val="新細明體"/>
        <family val="1"/>
        <charset val="136"/>
      </rPr>
      <t>謝坤鐘</t>
    </r>
  </si>
  <si>
    <r>
      <rPr>
        <sz val="10"/>
        <rFont val="新細明體"/>
        <family val="1"/>
        <charset val="136"/>
      </rPr>
      <t>建築物室內裝修工程管理乙級學術科技能檢定考照祕笈</t>
    </r>
  </si>
  <si>
    <r>
      <rPr>
        <sz val="10"/>
        <rFont val="新細明體"/>
        <family val="1"/>
        <charset val="136"/>
      </rPr>
      <t>呂俊彥</t>
    </r>
  </si>
  <si>
    <r>
      <rPr>
        <sz val="10"/>
        <rFont val="新細明體"/>
        <family val="1"/>
        <charset val="136"/>
      </rPr>
      <t>早期課（</t>
    </r>
    <r>
      <rPr>
        <sz val="10"/>
        <rFont val="Calibri"/>
        <family val="2"/>
      </rPr>
      <t>8</t>
    </r>
    <r>
      <rPr>
        <sz val="10"/>
        <rFont val="新細明體"/>
        <family val="1"/>
        <charset val="136"/>
      </rPr>
      <t>）</t>
    </r>
  </si>
  <si>
    <r>
      <rPr>
        <sz val="10"/>
        <rFont val="新細明體"/>
        <family val="1"/>
        <charset val="136"/>
      </rPr>
      <t>心靈探險之三：創造夢</t>
    </r>
  </si>
  <si>
    <r>
      <rPr>
        <sz val="10"/>
        <rFont val="新細明體"/>
        <family val="1"/>
        <charset val="136"/>
      </rPr>
      <t>羊蹄爾森的奇幻小鎮</t>
    </r>
  </si>
  <si>
    <r>
      <rPr>
        <sz val="10"/>
        <rFont val="新細明體"/>
        <family val="1"/>
        <charset val="136"/>
      </rPr>
      <t>唯然</t>
    </r>
  </si>
  <si>
    <r>
      <rPr>
        <sz val="10"/>
        <rFont val="新細明體"/>
        <family val="1"/>
        <charset val="136"/>
      </rPr>
      <t>心之約</t>
    </r>
    <r>
      <rPr>
        <sz val="10"/>
        <rFont val="Calibri"/>
        <family val="2"/>
      </rPr>
      <t xml:space="preserve"> The Covenant of Hearts</t>
    </r>
  </si>
  <si>
    <r>
      <rPr>
        <sz val="10"/>
        <rFont val="新細明體"/>
        <family val="1"/>
        <charset val="136"/>
      </rPr>
      <t>戴國平</t>
    </r>
  </si>
  <si>
    <r>
      <t>Adapt and Transform</t>
    </r>
    <r>
      <rPr>
        <sz val="10"/>
        <rFont val="新細明體"/>
        <family val="1"/>
        <charset val="136"/>
      </rPr>
      <t>：</t>
    </r>
    <r>
      <rPr>
        <sz val="10"/>
        <rFont val="Calibri"/>
        <family val="2"/>
      </rPr>
      <t>The Art of Self-Healing</t>
    </r>
  </si>
  <si>
    <r>
      <rPr>
        <sz val="10"/>
        <rFont val="新細明體"/>
        <family val="1"/>
        <charset val="136"/>
      </rPr>
      <t>義賊：贏家的故事</t>
    </r>
  </si>
  <si>
    <r>
      <rPr>
        <sz val="10"/>
        <rFont val="新細明體"/>
        <family val="1"/>
        <charset val="136"/>
      </rPr>
      <t>映小殘</t>
    </r>
  </si>
  <si>
    <r>
      <rPr>
        <sz val="10"/>
        <rFont val="新細明體"/>
        <family val="1"/>
        <charset val="136"/>
      </rPr>
      <t>天丹虎飛：黃金小鎮黃金心</t>
    </r>
  </si>
  <si>
    <r>
      <rPr>
        <sz val="10"/>
        <rFont val="新細明體"/>
        <family val="1"/>
        <charset val="136"/>
      </rPr>
      <t>黃文海</t>
    </r>
  </si>
  <si>
    <r>
      <rPr>
        <sz val="10"/>
        <rFont val="新細明體"/>
        <family val="1"/>
        <charset val="136"/>
      </rPr>
      <t>串珠腰帶／腰包</t>
    </r>
  </si>
  <si>
    <r>
      <t>Jane</t>
    </r>
    <r>
      <rPr>
        <sz val="10"/>
        <rFont val="新細明體"/>
        <family val="1"/>
        <charset val="136"/>
      </rPr>
      <t>高</t>
    </r>
  </si>
  <si>
    <r>
      <rPr>
        <sz val="10"/>
        <rFont val="新細明體"/>
        <family val="1"/>
        <charset val="136"/>
      </rPr>
      <t>六爻預測</t>
    </r>
    <r>
      <rPr>
        <sz val="10"/>
        <rFont val="Calibri"/>
        <family val="2"/>
      </rPr>
      <t>900</t>
    </r>
    <r>
      <rPr>
        <sz val="10"/>
        <rFont val="新細明體"/>
        <family val="1"/>
        <charset val="136"/>
      </rPr>
      <t>問</t>
    </r>
  </si>
  <si>
    <r>
      <rPr>
        <sz val="10"/>
        <rFont val="新細明體"/>
        <family val="1"/>
        <charset val="136"/>
      </rPr>
      <t>陳澤真</t>
    </r>
  </si>
  <si>
    <r>
      <rPr>
        <sz val="10"/>
        <rFont val="新細明體"/>
        <family val="1"/>
        <charset val="136"/>
      </rPr>
      <t>我是「愛」我就是「紫微星」我奉天命帶領「神的孩子們」回家</t>
    </r>
  </si>
  <si>
    <r>
      <rPr>
        <sz val="10"/>
        <rFont val="新細明體"/>
        <family val="1"/>
        <charset val="136"/>
      </rPr>
      <t>黃</t>
    </r>
  </si>
  <si>
    <r>
      <rPr>
        <sz val="10"/>
        <rFont val="新細明體"/>
        <family val="1"/>
        <charset val="136"/>
      </rPr>
      <t>敵人與我</t>
    </r>
  </si>
  <si>
    <r>
      <rPr>
        <sz val="10"/>
        <rFont val="新細明體"/>
        <family val="1"/>
        <charset val="136"/>
      </rPr>
      <t>武小萍</t>
    </r>
  </si>
  <si>
    <r>
      <t>1955</t>
    </r>
    <r>
      <rPr>
        <sz val="10"/>
        <rFont val="新細明體"/>
        <family val="1"/>
        <charset val="136"/>
      </rPr>
      <t>－</t>
    </r>
    <r>
      <rPr>
        <sz val="10"/>
        <rFont val="Calibri"/>
        <family val="2"/>
      </rPr>
      <t>1985</t>
    </r>
    <r>
      <rPr>
        <sz val="10"/>
        <rFont val="新細明體"/>
        <family val="1"/>
        <charset val="136"/>
      </rPr>
      <t>年中国大陆生活回忆</t>
    </r>
  </si>
  <si>
    <r>
      <rPr>
        <sz val="10"/>
        <rFont val="新細明體"/>
        <family val="1"/>
        <charset val="136"/>
      </rPr>
      <t>杨光</t>
    </r>
  </si>
  <si>
    <r>
      <rPr>
        <sz val="10"/>
        <rFont val="新細明體"/>
        <family val="1"/>
        <charset val="136"/>
      </rPr>
      <t>小王子</t>
    </r>
  </si>
  <si>
    <r>
      <rPr>
        <sz val="10"/>
        <rFont val="新細明體"/>
        <family val="1"/>
        <charset val="136"/>
      </rPr>
      <t>包租公筆記本（</t>
    </r>
    <r>
      <rPr>
        <sz val="10"/>
        <rFont val="Calibri"/>
        <family val="2"/>
      </rPr>
      <t>2</t>
    </r>
    <r>
      <rPr>
        <sz val="10"/>
        <rFont val="新細明體"/>
        <family val="1"/>
        <charset val="136"/>
      </rPr>
      <t>）</t>
    </r>
  </si>
  <si>
    <r>
      <rPr>
        <sz val="10"/>
        <rFont val="新細明體"/>
        <family val="1"/>
        <charset val="136"/>
      </rPr>
      <t>張明義，蕭子軒</t>
    </r>
  </si>
  <si>
    <r>
      <rPr>
        <sz val="10"/>
        <rFont val="新細明體"/>
        <family val="1"/>
        <charset val="136"/>
      </rPr>
      <t>三國</t>
    </r>
  </si>
  <si>
    <r>
      <rPr>
        <sz val="10"/>
        <rFont val="新細明體"/>
        <family val="1"/>
        <charset val="136"/>
      </rPr>
      <t>李慕</t>
    </r>
  </si>
  <si>
    <r>
      <rPr>
        <sz val="10"/>
        <rFont val="新細明體"/>
        <family val="1"/>
        <charset val="136"/>
      </rPr>
      <t>佛性辨正</t>
    </r>
  </si>
  <si>
    <r>
      <rPr>
        <sz val="10"/>
        <rFont val="新細明體"/>
        <family val="1"/>
        <charset val="136"/>
      </rPr>
      <t>藍傳盛</t>
    </r>
  </si>
  <si>
    <r>
      <rPr>
        <sz val="10"/>
        <rFont val="新細明體"/>
        <family val="1"/>
        <charset val="136"/>
      </rPr>
      <t>流動的真實</t>
    </r>
  </si>
  <si>
    <r>
      <rPr>
        <sz val="10"/>
        <rFont val="新細明體"/>
        <family val="1"/>
        <charset val="136"/>
      </rPr>
      <t>林育雅</t>
    </r>
  </si>
  <si>
    <r>
      <rPr>
        <sz val="10"/>
        <rFont val="新細明體"/>
        <family val="1"/>
        <charset val="136"/>
      </rPr>
      <t>覃合理詩歌集（上）</t>
    </r>
  </si>
  <si>
    <r>
      <rPr>
        <sz val="10"/>
        <rFont val="新細明體"/>
        <family val="1"/>
        <charset val="136"/>
      </rPr>
      <t>覃合理</t>
    </r>
  </si>
  <si>
    <r>
      <rPr>
        <sz val="10"/>
        <rFont val="新細明體"/>
        <family val="1"/>
        <charset val="136"/>
      </rPr>
      <t>習禪點滴：自性的體悟</t>
    </r>
  </si>
  <si>
    <r>
      <rPr>
        <sz val="10"/>
        <rFont val="新細明體"/>
        <family val="1"/>
        <charset val="136"/>
      </rPr>
      <t>邱秀雄</t>
    </r>
  </si>
  <si>
    <r>
      <rPr>
        <sz val="10"/>
        <rFont val="新細明體"/>
        <family val="1"/>
        <charset val="136"/>
      </rPr>
      <t>繽紛生命知多少？</t>
    </r>
  </si>
  <si>
    <r>
      <rPr>
        <sz val="10"/>
        <rFont val="新細明體"/>
        <family val="1"/>
        <charset val="136"/>
      </rPr>
      <t>徐基東</t>
    </r>
  </si>
  <si>
    <r>
      <rPr>
        <sz val="10"/>
        <rFont val="新細明體"/>
        <family val="1"/>
        <charset val="136"/>
      </rPr>
      <t>身心蛻變的力量：我的憂鬱人生與佛法</t>
    </r>
  </si>
  <si>
    <r>
      <rPr>
        <sz val="10"/>
        <rFont val="新細明體"/>
        <family val="1"/>
        <charset val="136"/>
      </rPr>
      <t>吳章安</t>
    </r>
  </si>
  <si>
    <r>
      <rPr>
        <sz val="10"/>
        <rFont val="新細明體"/>
        <family val="1"/>
        <charset val="136"/>
      </rPr>
      <t>財務自由之路：半導體漲百倍</t>
    </r>
  </si>
  <si>
    <r>
      <rPr>
        <sz val="10"/>
        <rFont val="新細明體"/>
        <family val="1"/>
        <charset val="136"/>
      </rPr>
      <t>小陳哥，布萊恩，</t>
    </r>
    <r>
      <rPr>
        <sz val="10"/>
        <rFont val="Calibri"/>
        <family val="2"/>
      </rPr>
      <t>Royo</t>
    </r>
    <r>
      <rPr>
        <sz val="10"/>
        <rFont val="新細明體"/>
        <family val="1"/>
        <charset val="136"/>
      </rPr>
      <t>，浩爾，</t>
    </r>
    <r>
      <rPr>
        <sz val="10"/>
        <rFont val="Calibri"/>
        <family val="2"/>
      </rPr>
      <t xml:space="preserve">Sun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</si>
  <si>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釀一壺生命之蜜：活出生命的小哲思</t>
    </r>
  </si>
  <si>
    <r>
      <rPr>
        <sz val="10"/>
        <rFont val="新細明體"/>
        <family val="1"/>
        <charset val="136"/>
      </rPr>
      <t>布孜</t>
    </r>
  </si>
  <si>
    <r>
      <rPr>
        <sz val="10"/>
        <rFont val="新細明體"/>
        <family val="1"/>
        <charset val="136"/>
      </rPr>
      <t>上哲博士玄空六法實務解析真訣</t>
    </r>
  </si>
  <si>
    <r>
      <rPr>
        <sz val="10"/>
        <rFont val="新細明體"/>
        <family val="1"/>
        <charset val="136"/>
      </rPr>
      <t>沈上哲</t>
    </r>
  </si>
  <si>
    <r>
      <rPr>
        <sz val="10"/>
        <rFont val="新細明體"/>
        <family val="1"/>
        <charset val="136"/>
      </rPr>
      <t>天能勁源</t>
    </r>
    <r>
      <rPr>
        <sz val="10"/>
        <rFont val="Calibri"/>
        <family val="2"/>
      </rPr>
      <t xml:space="preserve">  </t>
    </r>
    <r>
      <rPr>
        <sz val="10"/>
        <rFont val="新細明體"/>
        <family val="1"/>
        <charset val="136"/>
      </rPr>
      <t>世界更好</t>
    </r>
  </si>
  <si>
    <r>
      <rPr>
        <sz val="10"/>
        <rFont val="新細明體"/>
        <family val="1"/>
        <charset val="136"/>
      </rPr>
      <t>天能勁源（白象）</t>
    </r>
  </si>
  <si>
    <r>
      <rPr>
        <sz val="10"/>
        <rFont val="新細明體"/>
        <family val="1"/>
        <charset val="136"/>
      </rPr>
      <t>黃正斌</t>
    </r>
  </si>
  <si>
    <r>
      <rPr>
        <sz val="10"/>
        <rFont val="新細明體"/>
        <family val="1"/>
        <charset val="136"/>
      </rPr>
      <t>藏思：在藏身之處思念你，將沒說出口的話語，藏於詩裡</t>
    </r>
  </si>
  <si>
    <r>
      <rPr>
        <sz val="10"/>
        <rFont val="新細明體"/>
        <family val="1"/>
        <charset val="136"/>
      </rPr>
      <t>思考致勝（白象）</t>
    </r>
  </si>
  <si>
    <r>
      <rPr>
        <sz val="10"/>
        <rFont val="新細明體"/>
        <family val="1"/>
        <charset val="136"/>
      </rPr>
      <t>山嵐之鐘</t>
    </r>
  </si>
  <si>
    <r>
      <rPr>
        <sz val="10"/>
        <rFont val="新細明體"/>
        <family val="1"/>
        <charset val="136"/>
      </rPr>
      <t>鍾秉睿</t>
    </r>
  </si>
  <si>
    <r>
      <rPr>
        <sz val="10"/>
        <rFont val="新細明體"/>
        <family val="1"/>
        <charset val="136"/>
      </rPr>
      <t>增釋玉函枕秘圖訣</t>
    </r>
  </si>
  <si>
    <r>
      <rPr>
        <sz val="10"/>
        <rFont val="新細明體"/>
        <family val="1"/>
        <charset val="136"/>
      </rPr>
      <t>金偉</t>
    </r>
  </si>
  <si>
    <r>
      <rPr>
        <sz val="10"/>
        <rFont val="新細明體"/>
        <family val="1"/>
        <charset val="136"/>
      </rPr>
      <t>我是新世界</t>
    </r>
    <r>
      <rPr>
        <sz val="10"/>
        <rFont val="Calibri"/>
        <family val="2"/>
      </rPr>
      <t xml:space="preserve"> I’m my New World</t>
    </r>
    <r>
      <rPr>
        <sz val="10"/>
        <rFont val="新細明體"/>
        <family val="1"/>
        <charset val="136"/>
      </rPr>
      <t>：黯夜倒影裡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光之道路</t>
    </r>
  </si>
  <si>
    <r>
      <rPr>
        <sz val="10"/>
        <rFont val="新細明體"/>
        <family val="1"/>
        <charset val="136"/>
      </rPr>
      <t>光浪</t>
    </r>
  </si>
  <si>
    <r>
      <rPr>
        <sz val="10"/>
        <rFont val="新細明體"/>
        <family val="1"/>
        <charset val="136"/>
      </rPr>
      <t>大欽差金搏虎（上）</t>
    </r>
  </si>
  <si>
    <r>
      <rPr>
        <sz val="10"/>
        <rFont val="新細明體"/>
        <family val="1"/>
        <charset val="136"/>
      </rPr>
      <t>董升</t>
    </r>
  </si>
  <si>
    <r>
      <rPr>
        <sz val="10"/>
        <rFont val="新細明體"/>
        <family val="1"/>
        <charset val="136"/>
      </rPr>
      <t>大欽差金搏虎（中）</t>
    </r>
  </si>
  <si>
    <r>
      <rPr>
        <sz val="10"/>
        <rFont val="新細明體"/>
        <family val="1"/>
        <charset val="136"/>
      </rPr>
      <t>大欽差金搏虎（下）</t>
    </r>
  </si>
  <si>
    <r>
      <rPr>
        <sz val="10"/>
        <rFont val="新細明體"/>
        <family val="1"/>
        <charset val="136"/>
      </rPr>
      <t>尋找童年的夢：詩歌攝影集</t>
    </r>
  </si>
  <si>
    <r>
      <rPr>
        <sz val="10"/>
        <rFont val="新細明體"/>
        <family val="1"/>
        <charset val="136"/>
      </rPr>
      <t>蕭霖</t>
    </r>
  </si>
  <si>
    <r>
      <rPr>
        <sz val="10"/>
        <rFont val="新細明體"/>
        <family val="1"/>
        <charset val="136"/>
      </rPr>
      <t>辣椒醬</t>
    </r>
  </si>
  <si>
    <r>
      <rPr>
        <sz val="10"/>
        <rFont val="新細明體"/>
        <family val="1"/>
        <charset val="136"/>
      </rPr>
      <t>黃尊聖</t>
    </r>
  </si>
  <si>
    <r>
      <rPr>
        <sz val="10"/>
        <rFont val="新細明體"/>
        <family val="1"/>
        <charset val="136"/>
      </rPr>
      <t>覃合理小語</t>
    </r>
  </si>
  <si>
    <r>
      <rPr>
        <sz val="10"/>
        <rFont val="新細明體"/>
        <family val="1"/>
        <charset val="136"/>
      </rPr>
      <t>新儒林外史：萬大使的官夢四十年</t>
    </r>
  </si>
  <si>
    <r>
      <rPr>
        <sz val="10"/>
        <rFont val="新細明體"/>
        <family val="1"/>
        <charset val="136"/>
      </rPr>
      <t>萬家興</t>
    </r>
  </si>
  <si>
    <r>
      <rPr>
        <sz val="10"/>
        <rFont val="新細明體"/>
        <family val="1"/>
        <charset val="136"/>
      </rPr>
      <t>萬物理論</t>
    </r>
  </si>
  <si>
    <r>
      <rPr>
        <sz val="10"/>
        <rFont val="新細明體"/>
        <family val="1"/>
        <charset val="136"/>
      </rPr>
      <t>胡萬炯</t>
    </r>
  </si>
  <si>
    <r>
      <rPr>
        <sz val="10"/>
        <rFont val="新細明體"/>
        <family val="1"/>
        <charset val="136"/>
      </rPr>
      <t>統一場論</t>
    </r>
  </si>
  <si>
    <r>
      <rPr>
        <sz val="10"/>
        <rFont val="新細明體"/>
        <family val="1"/>
        <charset val="136"/>
      </rPr>
      <t>糖果奶奶的際遇漫遊</t>
    </r>
  </si>
  <si>
    <r>
      <rPr>
        <sz val="10"/>
        <rFont val="新細明體"/>
        <family val="1"/>
        <charset val="136"/>
      </rPr>
      <t>高衡松</t>
    </r>
  </si>
  <si>
    <r>
      <rPr>
        <sz val="10"/>
        <rFont val="新細明體"/>
        <family val="1"/>
        <charset val="136"/>
      </rPr>
      <t>尚書灣義</t>
    </r>
  </si>
  <si>
    <r>
      <rPr>
        <sz val="10"/>
        <rFont val="新細明體"/>
        <family val="1"/>
        <charset val="136"/>
      </rPr>
      <t>簡道凡</t>
    </r>
  </si>
  <si>
    <r>
      <rPr>
        <sz val="10"/>
        <rFont val="新細明體"/>
        <family val="1"/>
        <charset val="136"/>
      </rPr>
      <t>鮭台：</t>
    </r>
    <r>
      <rPr>
        <sz val="10"/>
        <rFont val="Calibri"/>
        <family val="2"/>
      </rPr>
      <t>1986.05.01</t>
    </r>
    <r>
      <rPr>
        <sz val="10"/>
        <rFont val="新細明體"/>
        <family val="1"/>
        <charset val="136"/>
      </rPr>
      <t>鮭潮回台破黨禁</t>
    </r>
  </si>
  <si>
    <r>
      <rPr>
        <sz val="10"/>
        <rFont val="新細明體"/>
        <family val="1"/>
        <charset val="136"/>
      </rPr>
      <t>洪哲勝紀念文庫編撰小組，紐約台灣研究所</t>
    </r>
  </si>
  <si>
    <r>
      <rPr>
        <sz val="10"/>
        <rFont val="新細明體"/>
        <family val="1"/>
        <charset val="136"/>
      </rPr>
      <t>地獄谷：台語小說集</t>
    </r>
  </si>
  <si>
    <r>
      <rPr>
        <sz val="10"/>
        <rFont val="新細明體"/>
        <family val="1"/>
        <charset val="136"/>
      </rPr>
      <t>王羅蜜多</t>
    </r>
  </si>
  <si>
    <r>
      <rPr>
        <sz val="10"/>
        <rFont val="新細明體"/>
        <family val="1"/>
        <charset val="136"/>
      </rPr>
      <t>日子：台語曆日仔詩</t>
    </r>
  </si>
  <si>
    <r>
      <rPr>
        <sz val="10"/>
        <rFont val="新細明體"/>
        <family val="1"/>
        <charset val="136"/>
      </rPr>
      <t>陳胤</t>
    </r>
  </si>
  <si>
    <r>
      <rPr>
        <sz val="10"/>
        <rFont val="新細明體"/>
        <family val="1"/>
        <charset val="136"/>
      </rPr>
      <t>台語現代小說選</t>
    </r>
  </si>
  <si>
    <r>
      <rPr>
        <sz val="10"/>
        <rFont val="新細明體"/>
        <family val="1"/>
        <charset val="136"/>
      </rPr>
      <t>郭頂順，蔡秋桐，蘇德興，楊逵，賴和</t>
    </r>
    <r>
      <rPr>
        <sz val="10"/>
        <rFont val="Calibri"/>
        <family val="2"/>
      </rPr>
      <t xml:space="preserve"> </t>
    </r>
    <r>
      <rPr>
        <sz val="10"/>
        <rFont val="新細明體"/>
        <family val="1"/>
        <charset val="136"/>
      </rPr>
      <t>等</t>
    </r>
  </si>
  <si>
    <r>
      <rPr>
        <sz val="10"/>
        <rFont val="新細明體"/>
        <family val="1"/>
        <charset val="136"/>
      </rPr>
      <t>京都老舖承奧祕：七位京老舖社長家業人生物語</t>
    </r>
  </si>
  <si>
    <r>
      <rPr>
        <sz val="10"/>
        <rFont val="新細明體"/>
        <family val="1"/>
        <charset val="136"/>
      </rPr>
      <t>長京國際文創行銷有限公司</t>
    </r>
  </si>
  <si>
    <r>
      <rPr>
        <sz val="10"/>
        <rFont val="新細明體"/>
        <family val="1"/>
        <charset val="136"/>
      </rPr>
      <t>郭枝蓁</t>
    </r>
  </si>
  <si>
    <r>
      <rPr>
        <sz val="10"/>
        <rFont val="新細明體"/>
        <family val="1"/>
        <charset val="136"/>
      </rPr>
      <t>全球中央</t>
    </r>
    <r>
      <rPr>
        <sz val="10"/>
        <rFont val="Calibri"/>
        <family val="2"/>
      </rPr>
      <t>NO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163</t>
    </r>
    <r>
      <rPr>
        <sz val="10"/>
        <rFont val="新細明體"/>
        <family val="1"/>
        <charset val="136"/>
      </rPr>
      <t>：永續驅動未來</t>
    </r>
  </si>
  <si>
    <r>
      <rPr>
        <sz val="10"/>
        <rFont val="新細明體"/>
        <family val="1"/>
        <charset val="136"/>
      </rPr>
      <t>財團法人中央通訊社（秀威）</t>
    </r>
  </si>
  <si>
    <r>
      <rPr>
        <sz val="10"/>
        <rFont val="新細明體"/>
        <family val="1"/>
        <charset val="136"/>
      </rPr>
      <t>財團法人中央通訊社</t>
    </r>
  </si>
  <si>
    <r>
      <rPr>
        <sz val="10"/>
        <rFont val="新細明體"/>
        <family val="1"/>
        <charset val="136"/>
      </rPr>
      <t>全球中央</t>
    </r>
    <r>
      <rPr>
        <sz val="10"/>
        <rFont val="Calibri"/>
        <family val="2"/>
      </rPr>
      <t>NO</t>
    </r>
    <r>
      <rPr>
        <sz val="10"/>
        <rFont val="新細明體"/>
        <family val="1"/>
        <charset val="136"/>
      </rPr>
      <t>‧</t>
    </r>
    <r>
      <rPr>
        <sz val="10"/>
        <rFont val="Calibri"/>
        <family val="2"/>
      </rPr>
      <t>164</t>
    </r>
    <r>
      <rPr>
        <sz val="10"/>
        <rFont val="新細明體"/>
        <family val="1"/>
        <charset val="136"/>
      </rPr>
      <t>：職場新變革</t>
    </r>
  </si>
  <si>
    <r>
      <rPr>
        <sz val="10"/>
        <rFont val="新細明體"/>
        <family val="1"/>
        <charset val="136"/>
      </rPr>
      <t>美國高等教育與矽谷產業</t>
    </r>
  </si>
  <si>
    <r>
      <t>WILLIAM RICHARD (DICK) SCOTT</t>
    </r>
    <r>
      <rPr>
        <sz val="10"/>
        <rFont val="新細明體"/>
        <family val="1"/>
        <charset val="136"/>
      </rPr>
      <t>，</t>
    </r>
    <r>
      <rPr>
        <sz val="10"/>
        <rFont val="Calibri"/>
        <family val="2"/>
      </rPr>
      <t>MICHAEL W. KIRST</t>
    </r>
  </si>
  <si>
    <r>
      <rPr>
        <sz val="10"/>
        <rFont val="新細明體"/>
        <family val="1"/>
        <charset val="136"/>
      </rPr>
      <t>生命即表達：《健康之道》讀書會</t>
    </r>
    <r>
      <rPr>
        <sz val="10"/>
        <rFont val="Calibri"/>
        <family val="2"/>
      </rPr>
      <t>3</t>
    </r>
  </si>
  <si>
    <r>
      <rPr>
        <sz val="10"/>
        <rFont val="新細明體"/>
        <family val="1"/>
        <charset val="136"/>
      </rPr>
      <t>成為自己的英雄：踏上內我史詩的旅程</t>
    </r>
  </si>
  <si>
    <r>
      <rPr>
        <sz val="10"/>
        <rFont val="新細明體"/>
        <family val="1"/>
        <charset val="136"/>
      </rPr>
      <t>中國地理類志</t>
    </r>
  </si>
  <si>
    <r>
      <rPr>
        <sz val="10"/>
        <rFont val="新細明體"/>
        <family val="1"/>
        <charset val="136"/>
      </rPr>
      <t>島嶼文化事：文化</t>
    </r>
    <r>
      <rPr>
        <sz val="10"/>
        <rFont val="Calibri"/>
        <family val="2"/>
      </rPr>
      <t>+</t>
    </r>
    <r>
      <rPr>
        <sz val="10"/>
        <rFont val="新細明體"/>
        <family val="1"/>
        <charset val="136"/>
      </rPr>
      <t>雙週報選粹</t>
    </r>
  </si>
  <si>
    <r>
      <rPr>
        <sz val="10"/>
        <rFont val="新細明體"/>
        <family val="1"/>
        <charset val="136"/>
      </rPr>
      <t>中央社「文化＋」採編團隊</t>
    </r>
  </si>
  <si>
    <r>
      <rPr>
        <sz val="10"/>
        <rFont val="新細明體"/>
        <family val="1"/>
        <charset val="136"/>
      </rPr>
      <t>記帳士證照</t>
    </r>
    <r>
      <rPr>
        <sz val="10"/>
        <rFont val="Calibri"/>
        <family val="2"/>
      </rPr>
      <t>21</t>
    </r>
    <r>
      <rPr>
        <sz val="10"/>
        <rFont val="新細明體"/>
        <family val="1"/>
        <charset val="136"/>
      </rPr>
      <t>天速成</t>
    </r>
  </si>
  <si>
    <r>
      <rPr>
        <sz val="10"/>
        <rFont val="新細明體"/>
        <family val="1"/>
        <charset val="136"/>
      </rPr>
      <t>賦誠</t>
    </r>
  </si>
  <si>
    <r>
      <rPr>
        <sz val="10"/>
        <rFont val="新細明體"/>
        <family val="1"/>
        <charset val="136"/>
      </rPr>
      <t>記帳．報稅錯誤</t>
    </r>
    <r>
      <rPr>
        <sz val="10"/>
        <rFont val="Calibri"/>
        <family val="2"/>
      </rPr>
      <t>160</t>
    </r>
    <r>
      <rPr>
        <sz val="10"/>
        <rFont val="新細明體"/>
        <family val="1"/>
        <charset val="136"/>
      </rPr>
      <t>問</t>
    </r>
  </si>
  <si>
    <r>
      <rPr>
        <sz val="10"/>
        <rFont val="新細明體"/>
        <family val="1"/>
        <charset val="136"/>
      </rPr>
      <t>永然文化出版股份有限公司</t>
    </r>
  </si>
  <si>
    <r>
      <rPr>
        <sz val="10"/>
        <rFont val="新細明體"/>
        <family val="1"/>
        <charset val="136"/>
      </rPr>
      <t>峻誠稅務記帳士事務所</t>
    </r>
  </si>
  <si>
    <r>
      <rPr>
        <sz val="10"/>
        <rFont val="新細明體"/>
        <family val="1"/>
        <charset val="136"/>
      </rPr>
      <t>禮貓傳：周代飲食禮儀</t>
    </r>
  </si>
  <si>
    <r>
      <rPr>
        <sz val="10"/>
        <rFont val="新細明體"/>
        <family val="1"/>
        <charset val="136"/>
      </rPr>
      <t>秀威少年</t>
    </r>
  </si>
  <si>
    <r>
      <rPr>
        <sz val="10"/>
        <rFont val="新細明體"/>
        <family val="1"/>
        <charset val="136"/>
      </rPr>
      <t>香港都會大學人文社會科學院田家炳中華文化中心</t>
    </r>
  </si>
  <si>
    <r>
      <rPr>
        <sz val="10"/>
        <rFont val="新細明體"/>
        <family val="1"/>
        <charset val="136"/>
      </rPr>
      <t>重繪臺北地圖：</t>
    </r>
    <r>
      <rPr>
        <sz val="10"/>
        <rFont val="Calibri"/>
        <family val="2"/>
      </rPr>
      <t>21</t>
    </r>
    <r>
      <rPr>
        <sz val="10"/>
        <rFont val="新細明體"/>
        <family val="1"/>
        <charset val="136"/>
      </rPr>
      <t>世紀臺灣電影中的臺北再現</t>
    </r>
  </si>
  <si>
    <r>
      <rPr>
        <sz val="10"/>
        <rFont val="新細明體"/>
        <family val="1"/>
        <charset val="136"/>
      </rPr>
      <t>新銳文創</t>
    </r>
  </si>
  <si>
    <r>
      <rPr>
        <sz val="10"/>
        <rFont val="新細明體"/>
        <family val="1"/>
        <charset val="136"/>
      </rPr>
      <t>黃詩嫻</t>
    </r>
  </si>
  <si>
    <r>
      <rPr>
        <sz val="10"/>
        <rFont val="新細明體"/>
        <family val="1"/>
        <charset val="136"/>
      </rPr>
      <t>梟雄淘盡：北洋從政實錄</t>
    </r>
  </si>
  <si>
    <r>
      <rPr>
        <sz val="10"/>
        <rFont val="新細明體"/>
        <family val="1"/>
        <charset val="136"/>
      </rPr>
      <t>張國淦</t>
    </r>
  </si>
  <si>
    <r>
      <rPr>
        <sz val="10"/>
        <rFont val="新細明體"/>
        <family val="1"/>
        <charset val="136"/>
      </rPr>
      <t>梁啟勳讀史隨筆</t>
    </r>
  </si>
  <si>
    <r>
      <rPr>
        <sz val="10"/>
        <rFont val="新細明體"/>
        <family val="1"/>
        <charset val="136"/>
      </rPr>
      <t>梁啟勳</t>
    </r>
  </si>
  <si>
    <r>
      <rPr>
        <b/>
        <sz val="10"/>
        <rFont val="新細明體"/>
        <family val="1"/>
        <charset val="136"/>
      </rPr>
      <t>大分類</t>
    </r>
  </si>
  <si>
    <r>
      <rPr>
        <b/>
        <sz val="10"/>
        <rFont val="新細明體"/>
        <family val="1"/>
        <charset val="136"/>
      </rPr>
      <t>小分類</t>
    </r>
  </si>
  <si>
    <r>
      <rPr>
        <b/>
        <sz val="10"/>
        <rFont val="新細明體"/>
        <family val="1"/>
        <charset val="136"/>
      </rPr>
      <t>分類號</t>
    </r>
  </si>
  <si>
    <r>
      <rPr>
        <b/>
        <sz val="10"/>
        <rFont val="新細明體"/>
        <family val="1"/>
        <charset val="136"/>
      </rPr>
      <t>作者</t>
    </r>
  </si>
  <si>
    <r>
      <rPr>
        <b/>
        <sz val="10"/>
        <rFont val="新細明體"/>
        <family val="1"/>
        <charset val="136"/>
      </rPr>
      <t>出版年</t>
    </r>
  </si>
  <si>
    <r>
      <rPr>
        <b/>
        <sz val="10"/>
        <rFont val="新細明體"/>
        <family val="1"/>
        <charset val="136"/>
      </rPr>
      <t>題名</t>
    </r>
    <phoneticPr fontId="18" type="noConversion"/>
  </si>
  <si>
    <r>
      <rPr>
        <b/>
        <sz val="10"/>
        <rFont val="新細明體"/>
        <family val="1"/>
        <charset val="136"/>
      </rPr>
      <t>出版者</t>
    </r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</si>
</sst>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2"/>
      <name val="新細明體"/>
      <family val="1"/>
      <scheme val="minor"/>
    </font>
    <font>
      <sz val="12"/>
      <color theme="1"/>
      <name val="新細明體"/>
      <family val="2"/>
      <scheme val="minor"/>
    </font>
    <font>
      <b/>
      <sz val="18"/>
      <color theme="3"/>
      <name val="新細明體"/>
      <family val="2"/>
      <scheme val="major"/>
    </font>
    <font>
      <b/>
      <sz val="15"/>
      <color theme="3"/>
      <name val="新細明體"/>
      <family val="2"/>
      <scheme val="minor"/>
    </font>
    <font>
      <b/>
      <sz val="13"/>
      <color theme="3"/>
      <name val="新細明體"/>
      <family val="2"/>
      <scheme val="minor"/>
    </font>
    <font>
      <b/>
      <sz val="11"/>
      <color theme="3"/>
      <name val="新細明體"/>
      <family val="2"/>
      <scheme val="minor"/>
    </font>
    <font>
      <sz val="12"/>
      <color rgb="FF006100"/>
      <name val="新細明體"/>
      <family val="2"/>
      <scheme val="minor"/>
    </font>
    <font>
      <sz val="12"/>
      <color rgb="FF9C0006"/>
      <name val="新細明體"/>
      <family val="2"/>
      <scheme val="minor"/>
    </font>
    <font>
      <sz val="12"/>
      <color rgb="FF9C6500"/>
      <name val="新細明體"/>
      <family val="2"/>
      <scheme val="minor"/>
    </font>
    <font>
      <sz val="12"/>
      <color rgb="FF3F3F76"/>
      <name val="新細明體"/>
      <family val="2"/>
      <scheme val="minor"/>
    </font>
    <font>
      <b/>
      <sz val="12"/>
      <color rgb="FF3F3F3F"/>
      <name val="新細明體"/>
      <family val="2"/>
      <scheme val="minor"/>
    </font>
    <font>
      <b/>
      <sz val="12"/>
      <color rgb="FFFA7D00"/>
      <name val="新細明體"/>
      <family val="2"/>
      <scheme val="minor"/>
    </font>
    <font>
      <sz val="12"/>
      <color rgb="FFFA7D00"/>
      <name val="新細明體"/>
      <family val="2"/>
      <scheme val="minor"/>
    </font>
    <font>
      <b/>
      <sz val="12"/>
      <color theme="0"/>
      <name val="新細明體"/>
      <family val="2"/>
      <scheme val="minor"/>
    </font>
    <font>
      <sz val="12"/>
      <color rgb="FFFF0000"/>
      <name val="新細明體"/>
      <family val="2"/>
      <scheme val="minor"/>
    </font>
    <font>
      <i/>
      <sz val="12"/>
      <color rgb="FF7F7F7F"/>
      <name val="新細明體"/>
      <family val="2"/>
      <scheme val="minor"/>
    </font>
    <font>
      <b/>
      <sz val="12"/>
      <color theme="1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name val="新細明體"/>
      <family val="1"/>
      <scheme val="minor"/>
    </font>
    <font>
      <sz val="10"/>
      <name val="Calibri"/>
      <family val="2"/>
    </font>
    <font>
      <sz val="10"/>
      <name val="新細明體"/>
      <family val="1"/>
      <charset val="136"/>
    </font>
    <font>
      <b/>
      <sz val="10"/>
      <name val="Calibri"/>
      <family val="2"/>
    </font>
    <font>
      <b/>
      <sz val="10"/>
      <name val="新細明體"/>
      <family val="1"/>
      <charset val="136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10" borderId="0">
      <alignment vertical="center"/>
    </xf>
    <xf numFmtId="0" fontId="1" fillId="14" borderId="0">
      <alignment vertical="center"/>
    </xf>
    <xf numFmtId="0" fontId="1" fillId="18" borderId="0">
      <alignment vertical="center"/>
    </xf>
    <xf numFmtId="0" fontId="1" fillId="22" borderId="0">
      <alignment vertical="center"/>
    </xf>
    <xf numFmtId="0" fontId="1" fillId="26" borderId="0">
      <alignment vertical="center"/>
    </xf>
    <xf numFmtId="0" fontId="1" fillId="30" borderId="0">
      <alignment vertical="center"/>
    </xf>
    <xf numFmtId="0" fontId="1" fillId="11" borderId="0">
      <alignment vertical="center"/>
    </xf>
    <xf numFmtId="0" fontId="1" fillId="15" borderId="0">
      <alignment vertical="center"/>
    </xf>
    <xf numFmtId="0" fontId="1" fillId="19" borderId="0">
      <alignment vertical="center"/>
    </xf>
    <xf numFmtId="0" fontId="1" fillId="23" borderId="0">
      <alignment vertical="center"/>
    </xf>
    <xf numFmtId="0" fontId="1" fillId="27" borderId="0">
      <alignment vertical="center"/>
    </xf>
    <xf numFmtId="0" fontId="1" fillId="31" borderId="0">
      <alignment vertical="center"/>
    </xf>
    <xf numFmtId="0" fontId="17" fillId="12" borderId="0">
      <alignment vertical="center"/>
    </xf>
    <xf numFmtId="0" fontId="17" fillId="16" borderId="0">
      <alignment vertical="center"/>
    </xf>
    <xf numFmtId="0" fontId="17" fillId="20" borderId="0">
      <alignment vertical="center"/>
    </xf>
    <xf numFmtId="0" fontId="17" fillId="24" borderId="0">
      <alignment vertical="center"/>
    </xf>
    <xf numFmtId="0" fontId="17" fillId="28" borderId="0">
      <alignment vertical="center"/>
    </xf>
    <xf numFmtId="0" fontId="17" fillId="32" borderId="0">
      <alignment vertical="center"/>
    </xf>
    <xf numFmtId="0" fontId="8" fillId="4" borderId="0">
      <alignment vertical="center"/>
    </xf>
    <xf numFmtId="0" fontId="16" fillId="0" borderId="9">
      <alignment vertical="center"/>
    </xf>
    <xf numFmtId="0" fontId="6" fillId="2" borderId="0">
      <alignment vertical="center"/>
    </xf>
    <xf numFmtId="0" fontId="11" fillId="6" borderId="4">
      <alignment vertical="center"/>
    </xf>
    <xf numFmtId="0" fontId="12" fillId="0" borderId="6">
      <alignment vertical="center"/>
    </xf>
    <xf numFmtId="0" fontId="1" fillId="8" borderId="8">
      <alignment vertical="center"/>
    </xf>
    <xf numFmtId="0" fontId="15" fillId="0" borderId="0">
      <alignment vertical="center"/>
    </xf>
    <xf numFmtId="0" fontId="17" fillId="9" borderId="0">
      <alignment vertical="center"/>
    </xf>
    <xf numFmtId="0" fontId="17" fillId="13" borderId="0">
      <alignment vertical="center"/>
    </xf>
    <xf numFmtId="0" fontId="17" fillId="17" borderId="0">
      <alignment vertical="center"/>
    </xf>
    <xf numFmtId="0" fontId="17" fillId="21" borderId="0">
      <alignment vertical="center"/>
    </xf>
    <xf numFmtId="0" fontId="17" fillId="25" borderId="0">
      <alignment vertical="center"/>
    </xf>
    <xf numFmtId="0" fontId="17" fillId="29" borderId="0">
      <alignment vertical="center"/>
    </xf>
    <xf numFmtId="0" fontId="2" fillId="0" borderId="0">
      <alignment vertical="center"/>
    </xf>
    <xf numFmtId="0" fontId="3" fillId="0" borderId="1">
      <alignment vertical="center"/>
    </xf>
    <xf numFmtId="0" fontId="4" fillId="0" borderId="2">
      <alignment vertical="center"/>
    </xf>
    <xf numFmtId="0" fontId="5" fillId="0" borderId="3">
      <alignment vertical="center"/>
    </xf>
    <xf numFmtId="0" fontId="5" fillId="0" borderId="0">
      <alignment vertical="center"/>
    </xf>
    <xf numFmtId="0" fontId="9" fillId="5" borderId="4">
      <alignment vertical="center"/>
    </xf>
    <xf numFmtId="0" fontId="10" fillId="6" borderId="5">
      <alignment vertical="center"/>
    </xf>
    <xf numFmtId="0" fontId="13" fillId="7" borderId="7">
      <alignment vertical="center"/>
    </xf>
    <xf numFmtId="0" fontId="7" fillId="3" borderId="0">
      <alignment vertical="center"/>
    </xf>
    <xf numFmtId="0" fontId="14" fillId="0" borderId="0">
      <alignment vertical="center"/>
    </xf>
    <xf numFmtId="0" fontId="18" fillId="10" borderId="0">
      <alignment vertical="center"/>
    </xf>
  </cellStyleXfs>
  <cellXfs count="9">
    <xf numFmtId="0" fontId="1" fillId="10" borderId="0" xfId="0" applyNumberFormat="1" applyFont="1" applyFill="1" applyBorder="1">
      <alignment vertical="center"/>
    </xf>
    <xf numFmtId="0" fontId="19" fillId="0" borderId="0" xfId="0" applyNumberFormat="1" applyFont="1" applyFill="1" applyBorder="1">
      <alignment vertical="center"/>
    </xf>
    <xf numFmtId="0" fontId="19" fillId="33" borderId="0" xfId="0" applyNumberFormat="1" applyFont="1" applyFill="1" applyBorder="1">
      <alignment vertical="center"/>
    </xf>
    <xf numFmtId="0" fontId="19" fillId="10" borderId="0" xfId="0" applyNumberFormat="1" applyFont="1" applyFill="1" applyBorder="1">
      <alignment vertical="center"/>
    </xf>
    <xf numFmtId="0" fontId="19" fillId="0" borderId="0" xfId="0" applyNumberFormat="1" applyFont="1" applyFill="1" applyBorder="1" applyAlignment="1">
      <alignment vertical="center" shrinkToFit="1"/>
    </xf>
    <xf numFmtId="0" fontId="21" fillId="34" borderId="0" xfId="0" applyNumberFormat="1" applyFont="1" applyFill="1" applyBorder="1" applyAlignment="1">
      <alignment horizontal="left" vertical="center"/>
    </xf>
    <xf numFmtId="0" fontId="21" fillId="34" borderId="0" xfId="0" applyNumberFormat="1" applyFont="1" applyFill="1" applyBorder="1" applyAlignment="1">
      <alignment horizontal="left" vertical="center" shrinkToFit="1"/>
    </xf>
    <xf numFmtId="0" fontId="19" fillId="0" borderId="0" xfId="0" applyNumberFormat="1" applyFont="1" applyFill="1" applyBorder="1" applyAlignment="1">
      <alignment horizontal="left" vertical="center" shrinkToFit="1"/>
    </xf>
    <xf numFmtId="0" fontId="19" fillId="0" borderId="0" xfId="0" applyNumberFormat="1" applyFont="1" applyFill="1" applyBorder="1" applyAlignment="1">
      <alignment horizontal="left" vertical="center"/>
    </xf>
  </cellXfs>
  <cellStyles count="42">
    <cellStyle name="20% - 輔色1" xfId="41" builtinId="30" customBuiltin="1"/>
    <cellStyle name="20% - 輔色2" xfId="1" builtinId="34" customBuiltin="1"/>
    <cellStyle name="20% - 輔色3" xfId="2" builtinId="38" customBuiltin="1"/>
    <cellStyle name="20% - 輔色4" xfId="3" builtinId="42" customBuiltin="1"/>
    <cellStyle name="20% - 輔色5" xfId="4" builtinId="46" customBuiltin="1"/>
    <cellStyle name="20% - 輔色6" xfId="5" builtinId="50" customBuiltin="1"/>
    <cellStyle name="40% - 輔色1" xfId="6" builtinId="31" customBuiltin="1"/>
    <cellStyle name="40% - 輔色2" xfId="7" builtinId="35" customBuiltin="1"/>
    <cellStyle name="40% - 輔色3" xfId="8" builtinId="39" customBuiltin="1"/>
    <cellStyle name="40% - 輔色4" xfId="9" builtinId="43" customBuiltin="1"/>
    <cellStyle name="40% - 輔色5" xfId="10" builtinId="47" customBuiltin="1"/>
    <cellStyle name="40% - 輔色6" xfId="11" builtinId="51" customBuiltin="1"/>
    <cellStyle name="60% - 輔色1" xfId="12" builtinId="32" customBuiltin="1"/>
    <cellStyle name="60% - 輔色2" xfId="13" builtinId="36" customBuiltin="1"/>
    <cellStyle name="60% - 輔色3" xfId="14" builtinId="40" customBuiltin="1"/>
    <cellStyle name="60% - 輔色4" xfId="15" builtinId="44" customBuiltin="1"/>
    <cellStyle name="60% - 輔色5" xfId="16" builtinId="48" customBuiltin="1"/>
    <cellStyle name="60% - 輔色6" xfId="17" builtinId="52" customBuiltin="1"/>
    <cellStyle name="一般" xfId="0" builtinId="0"/>
    <cellStyle name="中等" xfId="18" builtinId="28" customBuiltin="1"/>
    <cellStyle name="合計" xfId="19" builtinId="25" customBuiltin="1"/>
    <cellStyle name="好" xfId="20" builtinId="26" customBuiltin="1"/>
    <cellStyle name="計算方式" xfId="21" builtinId="22" customBuiltin="1"/>
    <cellStyle name="連結的儲存格" xfId="22" builtinId="24" customBuiltin="1"/>
    <cellStyle name="備註" xfId="23" builtinId="10" customBuiltin="1"/>
    <cellStyle name="說明文字" xfId="24" builtinId="53" customBuiltin="1"/>
    <cellStyle name="輔色1" xfId="25" builtinId="29" customBuiltin="1"/>
    <cellStyle name="輔色2" xfId="26" builtinId="33" customBuiltin="1"/>
    <cellStyle name="輔色3" xfId="27" builtinId="37" customBuiltin="1"/>
    <cellStyle name="輔色4" xfId="28" builtinId="41" customBuiltin="1"/>
    <cellStyle name="輔色5" xfId="29" builtinId="45" customBuiltin="1"/>
    <cellStyle name="輔色6" xfId="30" builtinId="49" customBuiltin="1"/>
    <cellStyle name="標題" xfId="31" builtinId="15" customBuiltin="1"/>
    <cellStyle name="標題 1" xfId="32" builtinId="16" customBuiltin="1"/>
    <cellStyle name="標題 2" xfId="33" builtinId="17" customBuiltin="1"/>
    <cellStyle name="標題 3" xfId="34" builtinId="18" customBuiltin="1"/>
    <cellStyle name="標題 4" xfId="35" builtinId="19" customBuiltin="1"/>
    <cellStyle name="輸入" xfId="36" builtinId="20" customBuiltin="1"/>
    <cellStyle name="輸出" xfId="37" builtinId="21" customBuiltin="1"/>
    <cellStyle name="檢查儲存格" xfId="38" builtinId="23" customBuiltin="1"/>
    <cellStyle name="壞" xfId="39" builtinId="27" customBuiltin="1"/>
    <cellStyle name="警告文字" xfId="40" builtinId="11" customBuiltin="1"/>
  </cellStyles>
  <dxfs count="0"/>
  <tableStyles count="0" defaultTableStyle="TableStyleMedium9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9"/>
  <sheetViews>
    <sheetView showGridLines="0" tabSelected="1" workbookViewId="0">
      <pane ySplit="1" topLeftCell="A2" activePane="bottomLeft" state="frozen"/>
      <selection pane="bottomLeft"/>
    </sheetView>
  </sheetViews>
  <sheetFormatPr defaultRowHeight="13" x14ac:dyDescent="0.4"/>
  <cols>
    <col min="1" max="2" width="11.36328125" style="1" customWidth="1"/>
    <col min="3" max="3" width="9" style="2" customWidth="1"/>
    <col min="4" max="4" width="13.7265625" style="1" customWidth="1"/>
    <col min="5" max="5" width="24.453125" style="1" customWidth="1"/>
    <col min="6" max="6" width="22.26953125" style="1" customWidth="1"/>
    <col min="7" max="7" width="7.7265625" style="1" customWidth="1"/>
    <col min="8" max="8" width="7.08984375" style="1" customWidth="1"/>
    <col min="9" max="9" width="37" style="4" customWidth="1"/>
    <col min="10" max="16384" width="8.7265625" style="3"/>
  </cols>
  <sheetData>
    <row r="1" spans="1:9" ht="13.5" x14ac:dyDescent="0.4">
      <c r="A1" s="5" t="s">
        <v>3269</v>
      </c>
      <c r="B1" s="5" t="s">
        <v>3270</v>
      </c>
      <c r="C1" s="5" t="s">
        <v>3271</v>
      </c>
      <c r="D1" s="5" t="s">
        <v>0</v>
      </c>
      <c r="E1" s="5" t="s">
        <v>3274</v>
      </c>
      <c r="F1" s="5" t="s">
        <v>3275</v>
      </c>
      <c r="G1" s="5" t="s">
        <v>3272</v>
      </c>
      <c r="H1" s="5" t="s">
        <v>3273</v>
      </c>
      <c r="I1" s="6" t="s">
        <v>1</v>
      </c>
    </row>
    <row r="2" spans="1:9" ht="21" customHeight="1" x14ac:dyDescent="0.4">
      <c r="A2" s="8" t="s">
        <v>1464</v>
      </c>
      <c r="B2" s="8" t="s">
        <v>1465</v>
      </c>
      <c r="C2" s="8" t="s">
        <v>4</v>
      </c>
      <c r="D2" s="8" t="s">
        <v>2</v>
      </c>
      <c r="E2" s="8" t="s">
        <v>1466</v>
      </c>
      <c r="F2" s="8" t="s">
        <v>1467</v>
      </c>
      <c r="G2" s="8" t="s">
        <v>1468</v>
      </c>
      <c r="H2" s="8" t="s">
        <v>3</v>
      </c>
      <c r="I2" s="7" t="str">
        <f>HYPERLINK("https://www.airitibooks.com/Detail/Detail?PublicationID=P20091207301", "https://www.airitibooks.com/Detail/Detail?PublicationID=P20091207301")</f>
        <v>https://www.airitibooks.com/Detail/Detail?PublicationID=P20091207301</v>
      </c>
    </row>
    <row r="3" spans="1:9" ht="21" customHeight="1" x14ac:dyDescent="0.4">
      <c r="A3" s="8" t="s">
        <v>1464</v>
      </c>
      <c r="B3" s="8" t="s">
        <v>1465</v>
      </c>
      <c r="C3" s="8" t="s">
        <v>7</v>
      </c>
      <c r="D3" s="8" t="s">
        <v>5</v>
      </c>
      <c r="E3" s="8" t="s">
        <v>1469</v>
      </c>
      <c r="F3" s="8" t="s">
        <v>1467</v>
      </c>
      <c r="G3" s="8" t="s">
        <v>1470</v>
      </c>
      <c r="H3" s="8" t="s">
        <v>6</v>
      </c>
      <c r="I3" s="7" t="str">
        <f>HYPERLINK("https://www.airitibooks.com/Detail/Detail?PublicationID=P20091207305", "https://www.airitibooks.com/Detail/Detail?PublicationID=P20091207305")</f>
        <v>https://www.airitibooks.com/Detail/Detail?PublicationID=P20091207305</v>
      </c>
    </row>
    <row r="4" spans="1:9" ht="21" customHeight="1" x14ac:dyDescent="0.4">
      <c r="A4" s="8" t="s">
        <v>1464</v>
      </c>
      <c r="B4" s="8" t="s">
        <v>1465</v>
      </c>
      <c r="C4" s="8" t="s">
        <v>10</v>
      </c>
      <c r="D4" s="8" t="s">
        <v>8</v>
      </c>
      <c r="E4" s="8" t="s">
        <v>1471</v>
      </c>
      <c r="F4" s="8" t="s">
        <v>1467</v>
      </c>
      <c r="G4" s="8" t="s">
        <v>1472</v>
      </c>
      <c r="H4" s="8" t="s">
        <v>9</v>
      </c>
      <c r="I4" s="7" t="str">
        <f>HYPERLINK("https://www.airitibooks.com/Detail/Detail?PublicationID=P20091207310", "https://www.airitibooks.com/Detail/Detail?PublicationID=P20091207310")</f>
        <v>https://www.airitibooks.com/Detail/Detail?PublicationID=P20091207310</v>
      </c>
    </row>
    <row r="5" spans="1:9" ht="21" customHeight="1" x14ac:dyDescent="0.4">
      <c r="A5" s="8" t="s">
        <v>1464</v>
      </c>
      <c r="B5" s="8" t="s">
        <v>1465</v>
      </c>
      <c r="C5" s="8" t="s">
        <v>4</v>
      </c>
      <c r="D5" s="8" t="s">
        <v>11</v>
      </c>
      <c r="E5" s="8" t="s">
        <v>1473</v>
      </c>
      <c r="F5" s="8" t="s">
        <v>1467</v>
      </c>
      <c r="G5" s="8" t="s">
        <v>1474</v>
      </c>
      <c r="H5" s="8" t="s">
        <v>3</v>
      </c>
      <c r="I5" s="7" t="str">
        <f>HYPERLINK("https://www.airitibooks.com/Detail/Detail?PublicationID=P20091207313", "https://www.airitibooks.com/Detail/Detail?PublicationID=P20091207313")</f>
        <v>https://www.airitibooks.com/Detail/Detail?PublicationID=P20091207313</v>
      </c>
    </row>
    <row r="6" spans="1:9" ht="21" customHeight="1" x14ac:dyDescent="0.4">
      <c r="A6" s="8" t="s">
        <v>1475</v>
      </c>
      <c r="B6" s="8" t="s">
        <v>1476</v>
      </c>
      <c r="C6" s="8" t="s">
        <v>13</v>
      </c>
      <c r="D6" s="8" t="s">
        <v>12</v>
      </c>
      <c r="E6" s="8" t="s">
        <v>1477</v>
      </c>
      <c r="F6" s="8" t="s">
        <v>1478</v>
      </c>
      <c r="G6" s="8" t="s">
        <v>1479</v>
      </c>
      <c r="H6" s="8" t="s">
        <v>3</v>
      </c>
      <c r="I6" s="7" t="str">
        <f>HYPERLINK("https://www.airitibooks.com/Detail/Detail?PublicationID=P20110315001", "https://www.airitibooks.com/Detail/Detail?PublicationID=P20110315001")</f>
        <v>https://www.airitibooks.com/Detail/Detail?PublicationID=P20110315001</v>
      </c>
    </row>
    <row r="7" spans="1:9" ht="21" customHeight="1" x14ac:dyDescent="0.4">
      <c r="A7" s="8" t="s">
        <v>1480</v>
      </c>
      <c r="B7" s="8" t="s">
        <v>1481</v>
      </c>
      <c r="C7" s="8" t="s">
        <v>17</v>
      </c>
      <c r="D7" s="8" t="s">
        <v>14</v>
      </c>
      <c r="E7" s="8" t="s">
        <v>1482</v>
      </c>
      <c r="F7" s="8" t="s">
        <v>15</v>
      </c>
      <c r="G7" s="8" t="s">
        <v>1483</v>
      </c>
      <c r="H7" s="8" t="s">
        <v>3</v>
      </c>
      <c r="I7" s="7" t="str">
        <f>HYPERLINK("https://www.airitibooks.com/Detail/Detail?PublicationID=P20110317096", "https://www.airitibooks.com/Detail/Detail?PublicationID=P20110317096")</f>
        <v>https://www.airitibooks.com/Detail/Detail?PublicationID=P20110317096</v>
      </c>
    </row>
    <row r="8" spans="1:9" ht="21" customHeight="1" x14ac:dyDescent="0.4">
      <c r="A8" s="8" t="s">
        <v>1464</v>
      </c>
      <c r="B8" s="8" t="s">
        <v>1484</v>
      </c>
      <c r="C8" s="8" t="s">
        <v>19</v>
      </c>
      <c r="D8" s="8" t="s">
        <v>18</v>
      </c>
      <c r="E8" s="8" t="s">
        <v>1485</v>
      </c>
      <c r="F8" s="8" t="s">
        <v>15</v>
      </c>
      <c r="G8" s="8" t="s">
        <v>1486</v>
      </c>
      <c r="H8" s="8" t="s">
        <v>3</v>
      </c>
      <c r="I8" s="7" t="str">
        <f>HYPERLINK("https://www.airitibooks.com/Detail/Detail?PublicationID=P20110317097", "https://www.airitibooks.com/Detail/Detail?PublicationID=P20110317097")</f>
        <v>https://www.airitibooks.com/Detail/Detail?PublicationID=P20110317097</v>
      </c>
    </row>
    <row r="9" spans="1:9" ht="21" customHeight="1" x14ac:dyDescent="0.4">
      <c r="A9" s="8" t="s">
        <v>1480</v>
      </c>
      <c r="B9" s="8" t="s">
        <v>1487</v>
      </c>
      <c r="C9" s="8" t="s">
        <v>21</v>
      </c>
      <c r="D9" s="8" t="s">
        <v>20</v>
      </c>
      <c r="E9" s="8" t="s">
        <v>1488</v>
      </c>
      <c r="F9" s="8" t="s">
        <v>15</v>
      </c>
      <c r="G9" s="8" t="s">
        <v>1489</v>
      </c>
      <c r="H9" s="8" t="s">
        <v>3</v>
      </c>
      <c r="I9" s="7" t="str">
        <f>HYPERLINK("https://www.airitibooks.com/Detail/Detail?PublicationID=P20110325032", "https://www.airitibooks.com/Detail/Detail?PublicationID=P20110325032")</f>
        <v>https://www.airitibooks.com/Detail/Detail?PublicationID=P20110325032</v>
      </c>
    </row>
    <row r="10" spans="1:9" ht="21" customHeight="1" x14ac:dyDescent="0.4">
      <c r="A10" s="8" t="s">
        <v>1480</v>
      </c>
      <c r="B10" s="8" t="s">
        <v>1490</v>
      </c>
      <c r="C10" s="8" t="s">
        <v>16</v>
      </c>
      <c r="D10" s="8" t="s">
        <v>22</v>
      </c>
      <c r="E10" s="8" t="s">
        <v>1491</v>
      </c>
      <c r="F10" s="8" t="s">
        <v>1492</v>
      </c>
      <c r="G10" s="8" t="s">
        <v>1493</v>
      </c>
      <c r="H10" s="8" t="s">
        <v>3</v>
      </c>
      <c r="I10" s="7" t="str">
        <f>HYPERLINK("https://www.airitibooks.com/Detail/Detail?PublicationID=P20110511110", "https://www.airitibooks.com/Detail/Detail?PublicationID=P20110511110")</f>
        <v>https://www.airitibooks.com/Detail/Detail?PublicationID=P20110511110</v>
      </c>
    </row>
    <row r="11" spans="1:9" ht="21" customHeight="1" x14ac:dyDescent="0.4">
      <c r="A11" s="8" t="s">
        <v>1494</v>
      </c>
      <c r="B11" s="8" t="s">
        <v>1495</v>
      </c>
      <c r="C11" s="8" t="s">
        <v>24</v>
      </c>
      <c r="D11" s="8" t="s">
        <v>23</v>
      </c>
      <c r="E11" s="8" t="s">
        <v>1496</v>
      </c>
      <c r="F11" s="8" t="s">
        <v>1492</v>
      </c>
      <c r="G11" s="8" t="s">
        <v>1497</v>
      </c>
      <c r="H11" s="8" t="s">
        <v>3</v>
      </c>
      <c r="I11" s="7" t="str">
        <f>HYPERLINK("https://www.airitibooks.com/Detail/Detail?PublicationID=P20110511117", "https://www.airitibooks.com/Detail/Detail?PublicationID=P20110511117")</f>
        <v>https://www.airitibooks.com/Detail/Detail?PublicationID=P20110511117</v>
      </c>
    </row>
    <row r="12" spans="1:9" ht="21" customHeight="1" x14ac:dyDescent="0.4">
      <c r="A12" s="8" t="s">
        <v>1498</v>
      </c>
      <c r="B12" s="8" t="s">
        <v>1499</v>
      </c>
      <c r="C12" s="8" t="s">
        <v>27</v>
      </c>
      <c r="D12" s="8" t="s">
        <v>25</v>
      </c>
      <c r="E12" s="8" t="s">
        <v>1500</v>
      </c>
      <c r="F12" s="8" t="s">
        <v>1501</v>
      </c>
      <c r="G12" s="8" t="s">
        <v>1502</v>
      </c>
      <c r="H12" s="8" t="s">
        <v>3</v>
      </c>
      <c r="I12" s="7" t="str">
        <f>HYPERLINK("https://www.airitibooks.com/Detail/Detail?PublicationID=P20110512184", "https://www.airitibooks.com/Detail/Detail?PublicationID=P20110512184")</f>
        <v>https://www.airitibooks.com/Detail/Detail?PublicationID=P20110512184</v>
      </c>
    </row>
    <row r="13" spans="1:9" ht="21" customHeight="1" x14ac:dyDescent="0.4">
      <c r="A13" s="8" t="s">
        <v>1475</v>
      </c>
      <c r="B13" s="8" t="s">
        <v>1503</v>
      </c>
      <c r="C13" s="8" t="s">
        <v>29</v>
      </c>
      <c r="D13" s="8" t="s">
        <v>28</v>
      </c>
      <c r="E13" s="8" t="s">
        <v>1504</v>
      </c>
      <c r="F13" s="8" t="s">
        <v>1505</v>
      </c>
      <c r="G13" s="8" t="s">
        <v>1506</v>
      </c>
      <c r="H13" s="8" t="s">
        <v>3</v>
      </c>
      <c r="I13" s="7" t="str">
        <f>HYPERLINK("https://www.airitibooks.com/Detail/Detail?PublicationID=P20110531001", "https://www.airitibooks.com/Detail/Detail?PublicationID=P20110531001")</f>
        <v>https://www.airitibooks.com/Detail/Detail?PublicationID=P20110531001</v>
      </c>
    </row>
    <row r="14" spans="1:9" ht="21" customHeight="1" x14ac:dyDescent="0.4">
      <c r="A14" s="8" t="s">
        <v>1480</v>
      </c>
      <c r="B14" s="8" t="s">
        <v>1481</v>
      </c>
      <c r="C14" s="8" t="s">
        <v>31</v>
      </c>
      <c r="D14" s="8" t="s">
        <v>30</v>
      </c>
      <c r="E14" s="8" t="s">
        <v>1507</v>
      </c>
      <c r="F14" s="8" t="s">
        <v>15</v>
      </c>
      <c r="G14" s="8" t="s">
        <v>1508</v>
      </c>
      <c r="H14" s="8" t="s">
        <v>3</v>
      </c>
      <c r="I14" s="7" t="str">
        <f>HYPERLINK("https://www.airitibooks.com/Detail/Detail?PublicationID=P20110610013", "https://www.airitibooks.com/Detail/Detail?PublicationID=P20110610013")</f>
        <v>https://www.airitibooks.com/Detail/Detail?PublicationID=P20110610013</v>
      </c>
    </row>
    <row r="15" spans="1:9" ht="21" customHeight="1" x14ac:dyDescent="0.4">
      <c r="A15" s="8" t="s">
        <v>1480</v>
      </c>
      <c r="B15" s="8" t="s">
        <v>1509</v>
      </c>
      <c r="C15" s="8" t="s">
        <v>33</v>
      </c>
      <c r="D15" s="8" t="s">
        <v>32</v>
      </c>
      <c r="E15" s="8" t="s">
        <v>1510</v>
      </c>
      <c r="F15" s="8" t="s">
        <v>15</v>
      </c>
      <c r="G15" s="8" t="s">
        <v>1511</v>
      </c>
      <c r="H15" s="8" t="s">
        <v>3</v>
      </c>
      <c r="I15" s="7" t="str">
        <f>HYPERLINK("https://www.airitibooks.com/Detail/Detail?PublicationID=P20110610014", "https://www.airitibooks.com/Detail/Detail?PublicationID=P20110610014")</f>
        <v>https://www.airitibooks.com/Detail/Detail?PublicationID=P20110610014</v>
      </c>
    </row>
    <row r="16" spans="1:9" ht="21" customHeight="1" x14ac:dyDescent="0.4">
      <c r="A16" s="8" t="s">
        <v>1475</v>
      </c>
      <c r="B16" s="8" t="s">
        <v>1512</v>
      </c>
      <c r="C16" s="8" t="s">
        <v>35</v>
      </c>
      <c r="D16" s="8" t="s">
        <v>34</v>
      </c>
      <c r="E16" s="8" t="s">
        <v>1513</v>
      </c>
      <c r="F16" s="8" t="s">
        <v>1514</v>
      </c>
      <c r="G16" s="8" t="s">
        <v>1515</v>
      </c>
      <c r="H16" s="8" t="s">
        <v>3</v>
      </c>
      <c r="I16" s="7" t="str">
        <f>HYPERLINK("https://www.airitibooks.com/Detail/Detail?PublicationID=P20110712001", "https://www.airitibooks.com/Detail/Detail?PublicationID=P20110712001")</f>
        <v>https://www.airitibooks.com/Detail/Detail?PublicationID=P20110712001</v>
      </c>
    </row>
    <row r="17" spans="1:9" ht="21" customHeight="1" x14ac:dyDescent="0.4">
      <c r="A17" s="8" t="s">
        <v>1475</v>
      </c>
      <c r="B17" s="8" t="s">
        <v>1512</v>
      </c>
      <c r="C17" s="8" t="s">
        <v>35</v>
      </c>
      <c r="D17" s="8" t="s">
        <v>36</v>
      </c>
      <c r="E17" s="8" t="s">
        <v>1516</v>
      </c>
      <c r="F17" s="8" t="s">
        <v>1514</v>
      </c>
      <c r="G17" s="8" t="s">
        <v>1515</v>
      </c>
      <c r="H17" s="8" t="s">
        <v>3</v>
      </c>
      <c r="I17" s="7" t="str">
        <f>HYPERLINK("https://www.airitibooks.com/Detail/Detail?PublicationID=P20110712002", "https://www.airitibooks.com/Detail/Detail?PublicationID=P20110712002")</f>
        <v>https://www.airitibooks.com/Detail/Detail?PublicationID=P20110712002</v>
      </c>
    </row>
    <row r="18" spans="1:9" ht="21" customHeight="1" x14ac:dyDescent="0.4">
      <c r="A18" s="8" t="s">
        <v>1517</v>
      </c>
      <c r="B18" s="8" t="s">
        <v>1518</v>
      </c>
      <c r="C18" s="8" t="s">
        <v>38</v>
      </c>
      <c r="D18" s="8" t="s">
        <v>37</v>
      </c>
      <c r="E18" s="8" t="s">
        <v>1519</v>
      </c>
      <c r="F18" s="8" t="s">
        <v>15</v>
      </c>
      <c r="G18" s="8" t="s">
        <v>1520</v>
      </c>
      <c r="H18" s="8" t="s">
        <v>3</v>
      </c>
      <c r="I18" s="7" t="str">
        <f>HYPERLINK("https://www.airitibooks.com/Detail/Detail?PublicationID=P20110719001", "https://www.airitibooks.com/Detail/Detail?PublicationID=P20110719001")</f>
        <v>https://www.airitibooks.com/Detail/Detail?PublicationID=P20110719001</v>
      </c>
    </row>
    <row r="19" spans="1:9" ht="21" customHeight="1" x14ac:dyDescent="0.4">
      <c r="A19" s="8" t="s">
        <v>1494</v>
      </c>
      <c r="B19" s="8" t="s">
        <v>1495</v>
      </c>
      <c r="C19" s="8" t="s">
        <v>40</v>
      </c>
      <c r="D19" s="8" t="s">
        <v>39</v>
      </c>
      <c r="E19" s="8" t="s">
        <v>1521</v>
      </c>
      <c r="F19" s="8" t="s">
        <v>1492</v>
      </c>
      <c r="G19" s="8" t="s">
        <v>1522</v>
      </c>
      <c r="H19" s="8" t="s">
        <v>3</v>
      </c>
      <c r="I19" s="7" t="str">
        <f>HYPERLINK("https://www.airitibooks.com/Detail/Detail?PublicationID=P20110727007", "https://www.airitibooks.com/Detail/Detail?PublicationID=P20110727007")</f>
        <v>https://www.airitibooks.com/Detail/Detail?PublicationID=P20110727007</v>
      </c>
    </row>
    <row r="20" spans="1:9" ht="21" customHeight="1" x14ac:dyDescent="0.4">
      <c r="A20" s="8" t="s">
        <v>1494</v>
      </c>
      <c r="B20" s="8" t="s">
        <v>1523</v>
      </c>
      <c r="C20" s="8" t="s">
        <v>42</v>
      </c>
      <c r="D20" s="8" t="s">
        <v>41</v>
      </c>
      <c r="E20" s="8" t="s">
        <v>1524</v>
      </c>
      <c r="F20" s="8" t="s">
        <v>1492</v>
      </c>
      <c r="G20" s="8" t="s">
        <v>1525</v>
      </c>
      <c r="H20" s="8" t="s">
        <v>3</v>
      </c>
      <c r="I20" s="7" t="str">
        <f>HYPERLINK("https://www.airitibooks.com/Detail/Detail?PublicationID=P20110727010", "https://www.airitibooks.com/Detail/Detail?PublicationID=P20110727010")</f>
        <v>https://www.airitibooks.com/Detail/Detail?PublicationID=P20110727010</v>
      </c>
    </row>
    <row r="21" spans="1:9" ht="21" customHeight="1" x14ac:dyDescent="0.4">
      <c r="A21" s="8" t="s">
        <v>1480</v>
      </c>
      <c r="B21" s="8" t="s">
        <v>1487</v>
      </c>
      <c r="C21" s="8" t="s">
        <v>44</v>
      </c>
      <c r="D21" s="8" t="s">
        <v>43</v>
      </c>
      <c r="E21" s="8" t="s">
        <v>1526</v>
      </c>
      <c r="F21" s="8" t="s">
        <v>15</v>
      </c>
      <c r="G21" s="8" t="s">
        <v>1527</v>
      </c>
      <c r="H21" s="8" t="s">
        <v>3</v>
      </c>
      <c r="I21" s="7" t="str">
        <f>HYPERLINK("https://www.airitibooks.com/Detail/Detail?PublicationID=P20110809001", "https://www.airitibooks.com/Detail/Detail?PublicationID=P20110809001")</f>
        <v>https://www.airitibooks.com/Detail/Detail?PublicationID=P20110809001</v>
      </c>
    </row>
    <row r="22" spans="1:9" ht="21" customHeight="1" x14ac:dyDescent="0.4">
      <c r="A22" s="8" t="s">
        <v>1528</v>
      </c>
      <c r="B22" s="8" t="s">
        <v>1529</v>
      </c>
      <c r="C22" s="8" t="s">
        <v>46</v>
      </c>
      <c r="D22" s="8" t="s">
        <v>45</v>
      </c>
      <c r="E22" s="8" t="s">
        <v>1530</v>
      </c>
      <c r="F22" s="8" t="s">
        <v>1531</v>
      </c>
      <c r="G22" s="8" t="s">
        <v>1532</v>
      </c>
      <c r="H22" s="8" t="s">
        <v>3</v>
      </c>
      <c r="I22" s="7" t="str">
        <f>HYPERLINK("https://www.airitibooks.com/Detail/Detail?PublicationID=P20110812006", "https://www.airitibooks.com/Detail/Detail?PublicationID=P20110812006")</f>
        <v>https://www.airitibooks.com/Detail/Detail?PublicationID=P20110812006</v>
      </c>
    </row>
    <row r="23" spans="1:9" ht="21" customHeight="1" x14ac:dyDescent="0.4">
      <c r="A23" s="8" t="s">
        <v>1464</v>
      </c>
      <c r="B23" s="8" t="s">
        <v>1533</v>
      </c>
      <c r="C23" s="8" t="s">
        <v>49</v>
      </c>
      <c r="D23" s="8" t="s">
        <v>47</v>
      </c>
      <c r="E23" s="8" t="s">
        <v>1534</v>
      </c>
      <c r="F23" s="8" t="s">
        <v>1531</v>
      </c>
      <c r="G23" s="8" t="s">
        <v>1535</v>
      </c>
      <c r="H23" s="8" t="s">
        <v>3</v>
      </c>
      <c r="I23" s="7" t="str">
        <f>HYPERLINK("https://www.airitibooks.com/Detail/Detail?PublicationID=P20110812007", "https://www.airitibooks.com/Detail/Detail?PublicationID=P20110812007")</f>
        <v>https://www.airitibooks.com/Detail/Detail?PublicationID=P20110812007</v>
      </c>
    </row>
    <row r="24" spans="1:9" ht="21" customHeight="1" x14ac:dyDescent="0.4">
      <c r="A24" s="8" t="s">
        <v>1480</v>
      </c>
      <c r="B24" s="8" t="s">
        <v>1481</v>
      </c>
      <c r="C24" s="8" t="s">
        <v>51</v>
      </c>
      <c r="D24" s="8" t="s">
        <v>50</v>
      </c>
      <c r="E24" s="8" t="s">
        <v>1536</v>
      </c>
      <c r="F24" s="8" t="s">
        <v>1537</v>
      </c>
      <c r="G24" s="8" t="s">
        <v>1538</v>
      </c>
      <c r="H24" s="8" t="s">
        <v>3</v>
      </c>
      <c r="I24" s="7" t="str">
        <f>HYPERLINK("https://www.airitibooks.com/Detail/Detail?PublicationID=P20110812015", "https://www.airitibooks.com/Detail/Detail?PublicationID=P20110812015")</f>
        <v>https://www.airitibooks.com/Detail/Detail?PublicationID=P20110812015</v>
      </c>
    </row>
    <row r="25" spans="1:9" ht="21" customHeight="1" x14ac:dyDescent="0.4">
      <c r="A25" s="8" t="s">
        <v>1475</v>
      </c>
      <c r="B25" s="8" t="s">
        <v>1539</v>
      </c>
      <c r="C25" s="8" t="s">
        <v>53</v>
      </c>
      <c r="D25" s="8" t="s">
        <v>52</v>
      </c>
      <c r="E25" s="8" t="s">
        <v>1540</v>
      </c>
      <c r="F25" s="8" t="s">
        <v>1541</v>
      </c>
      <c r="G25" s="8" t="s">
        <v>1542</v>
      </c>
      <c r="H25" s="8" t="s">
        <v>3</v>
      </c>
      <c r="I25" s="7" t="str">
        <f>HYPERLINK("https://www.airitibooks.com/Detail/Detail?PublicationID=P20110822004", "https://www.airitibooks.com/Detail/Detail?PublicationID=P20110822004")</f>
        <v>https://www.airitibooks.com/Detail/Detail?PublicationID=P20110822004</v>
      </c>
    </row>
    <row r="26" spans="1:9" ht="21" customHeight="1" x14ac:dyDescent="0.4">
      <c r="A26" s="8" t="s">
        <v>1528</v>
      </c>
      <c r="B26" s="8" t="s">
        <v>1543</v>
      </c>
      <c r="C26" s="8" t="s">
        <v>55</v>
      </c>
      <c r="D26" s="8" t="s">
        <v>54</v>
      </c>
      <c r="E26" s="8" t="s">
        <v>1544</v>
      </c>
      <c r="F26" s="8" t="s">
        <v>1545</v>
      </c>
      <c r="G26" s="8" t="s">
        <v>1546</v>
      </c>
      <c r="H26" s="8" t="s">
        <v>3</v>
      </c>
      <c r="I26" s="7" t="str">
        <f>HYPERLINK("https://www.airitibooks.com/Detail/Detail?PublicationID=P20110901004", "https://www.airitibooks.com/Detail/Detail?PublicationID=P20110901004")</f>
        <v>https://www.airitibooks.com/Detail/Detail?PublicationID=P20110901004</v>
      </c>
    </row>
    <row r="27" spans="1:9" ht="21" customHeight="1" x14ac:dyDescent="0.4">
      <c r="A27" s="8" t="s">
        <v>1475</v>
      </c>
      <c r="B27" s="8" t="s">
        <v>1547</v>
      </c>
      <c r="C27" s="8" t="s">
        <v>57</v>
      </c>
      <c r="D27" s="8" t="s">
        <v>56</v>
      </c>
      <c r="E27" s="8" t="s">
        <v>1548</v>
      </c>
      <c r="F27" s="8" t="s">
        <v>1545</v>
      </c>
      <c r="G27" s="8" t="s">
        <v>1549</v>
      </c>
      <c r="H27" s="8" t="s">
        <v>3</v>
      </c>
      <c r="I27" s="7" t="str">
        <f>HYPERLINK("https://www.airitibooks.com/Detail/Detail?PublicationID=P20110901005", "https://www.airitibooks.com/Detail/Detail?PublicationID=P20110901005")</f>
        <v>https://www.airitibooks.com/Detail/Detail?PublicationID=P20110901005</v>
      </c>
    </row>
    <row r="28" spans="1:9" ht="21" customHeight="1" x14ac:dyDescent="0.4">
      <c r="A28" s="8" t="s">
        <v>1528</v>
      </c>
      <c r="B28" s="8" t="s">
        <v>1550</v>
      </c>
      <c r="C28" s="8" t="s">
        <v>59</v>
      </c>
      <c r="D28" s="8" t="s">
        <v>58</v>
      </c>
      <c r="E28" s="8" t="s">
        <v>1551</v>
      </c>
      <c r="F28" s="8" t="s">
        <v>1545</v>
      </c>
      <c r="G28" s="8" t="s">
        <v>1552</v>
      </c>
      <c r="H28" s="8" t="s">
        <v>3</v>
      </c>
      <c r="I28" s="7" t="str">
        <f>HYPERLINK("https://www.airitibooks.com/Detail/Detail?PublicationID=P20110901010", "https://www.airitibooks.com/Detail/Detail?PublicationID=P20110901010")</f>
        <v>https://www.airitibooks.com/Detail/Detail?PublicationID=P20110901010</v>
      </c>
    </row>
    <row r="29" spans="1:9" ht="21" customHeight="1" x14ac:dyDescent="0.4">
      <c r="A29" s="8" t="s">
        <v>1553</v>
      </c>
      <c r="B29" s="8" t="s">
        <v>1554</v>
      </c>
      <c r="C29" s="8" t="s">
        <v>61</v>
      </c>
      <c r="D29" s="8" t="s">
        <v>60</v>
      </c>
      <c r="E29" s="8" t="s">
        <v>1555</v>
      </c>
      <c r="F29" s="8" t="s">
        <v>1556</v>
      </c>
      <c r="G29" s="8" t="s">
        <v>1557</v>
      </c>
      <c r="H29" s="8" t="s">
        <v>3</v>
      </c>
      <c r="I29" s="7" t="str">
        <f>HYPERLINK("https://www.airitibooks.com/Detail/Detail?PublicationID=P20110907017", "https://www.airitibooks.com/Detail/Detail?PublicationID=P20110907017")</f>
        <v>https://www.airitibooks.com/Detail/Detail?PublicationID=P20110907017</v>
      </c>
    </row>
    <row r="30" spans="1:9" ht="21" customHeight="1" x14ac:dyDescent="0.4">
      <c r="A30" s="8" t="s">
        <v>1480</v>
      </c>
      <c r="B30" s="8" t="s">
        <v>1558</v>
      </c>
      <c r="C30" s="8" t="s">
        <v>63</v>
      </c>
      <c r="D30" s="8" t="s">
        <v>62</v>
      </c>
      <c r="E30" s="8" t="s">
        <v>1559</v>
      </c>
      <c r="F30" s="8" t="s">
        <v>1560</v>
      </c>
      <c r="G30" s="8" t="s">
        <v>1561</v>
      </c>
      <c r="H30" s="8" t="s">
        <v>3</v>
      </c>
      <c r="I30" s="7" t="str">
        <f>HYPERLINK("https://www.airitibooks.com/Detail/Detail?PublicationID=P20110908003", "https://www.airitibooks.com/Detail/Detail?PublicationID=P20110908003")</f>
        <v>https://www.airitibooks.com/Detail/Detail?PublicationID=P20110908003</v>
      </c>
    </row>
    <row r="31" spans="1:9" ht="21" customHeight="1" x14ac:dyDescent="0.4">
      <c r="A31" s="8" t="s">
        <v>1480</v>
      </c>
      <c r="B31" s="8" t="s">
        <v>1558</v>
      </c>
      <c r="C31" s="8" t="s">
        <v>63</v>
      </c>
      <c r="D31" s="8" t="s">
        <v>64</v>
      </c>
      <c r="E31" s="8" t="s">
        <v>1562</v>
      </c>
      <c r="F31" s="8" t="s">
        <v>1560</v>
      </c>
      <c r="G31" s="8" t="s">
        <v>1561</v>
      </c>
      <c r="H31" s="8" t="s">
        <v>3</v>
      </c>
      <c r="I31" s="7" t="str">
        <f>HYPERLINK("https://www.airitibooks.com/Detail/Detail?PublicationID=P20110908004", "https://www.airitibooks.com/Detail/Detail?PublicationID=P20110908004")</f>
        <v>https://www.airitibooks.com/Detail/Detail?PublicationID=P20110908004</v>
      </c>
    </row>
    <row r="32" spans="1:9" ht="21" customHeight="1" x14ac:dyDescent="0.4">
      <c r="A32" s="8" t="s">
        <v>1480</v>
      </c>
      <c r="B32" s="8" t="s">
        <v>1558</v>
      </c>
      <c r="C32" s="8" t="s">
        <v>66</v>
      </c>
      <c r="D32" s="8" t="s">
        <v>65</v>
      </c>
      <c r="E32" s="8" t="s">
        <v>1563</v>
      </c>
      <c r="F32" s="8" t="s">
        <v>1560</v>
      </c>
      <c r="G32" s="8" t="s">
        <v>1564</v>
      </c>
      <c r="H32" s="8" t="s">
        <v>3</v>
      </c>
      <c r="I32" s="7" t="str">
        <f>HYPERLINK("https://www.airitibooks.com/Detail/Detail?PublicationID=P20110908005", "https://www.airitibooks.com/Detail/Detail?PublicationID=P20110908005")</f>
        <v>https://www.airitibooks.com/Detail/Detail?PublicationID=P20110908005</v>
      </c>
    </row>
    <row r="33" spans="1:9" ht="21" customHeight="1" x14ac:dyDescent="0.4">
      <c r="A33" s="8" t="s">
        <v>1475</v>
      </c>
      <c r="B33" s="8" t="s">
        <v>1539</v>
      </c>
      <c r="C33" s="8" t="s">
        <v>68</v>
      </c>
      <c r="D33" s="8" t="s">
        <v>67</v>
      </c>
      <c r="E33" s="8" t="s">
        <v>1565</v>
      </c>
      <c r="F33" s="8" t="s">
        <v>1566</v>
      </c>
      <c r="G33" s="8" t="s">
        <v>1567</v>
      </c>
      <c r="H33" s="8" t="s">
        <v>3</v>
      </c>
      <c r="I33" s="7" t="str">
        <f>HYPERLINK("https://www.airitibooks.com/Detail/Detail?PublicationID=P20110909001", "https://www.airitibooks.com/Detail/Detail?PublicationID=P20110909001")</f>
        <v>https://www.airitibooks.com/Detail/Detail?PublicationID=P20110909001</v>
      </c>
    </row>
    <row r="34" spans="1:9" ht="21" customHeight="1" x14ac:dyDescent="0.4">
      <c r="A34" s="8" t="s">
        <v>1480</v>
      </c>
      <c r="B34" s="8" t="s">
        <v>1568</v>
      </c>
      <c r="C34" s="8" t="s">
        <v>70</v>
      </c>
      <c r="D34" s="8" t="s">
        <v>69</v>
      </c>
      <c r="E34" s="8" t="s">
        <v>1569</v>
      </c>
      <c r="F34" s="8" t="s">
        <v>1570</v>
      </c>
      <c r="G34" s="8" t="s">
        <v>1571</v>
      </c>
      <c r="H34" s="8" t="s">
        <v>3</v>
      </c>
      <c r="I34" s="7" t="str">
        <f>HYPERLINK("https://www.airitibooks.com/Detail/Detail?PublicationID=P20110921014", "https://www.airitibooks.com/Detail/Detail?PublicationID=P20110921014")</f>
        <v>https://www.airitibooks.com/Detail/Detail?PublicationID=P20110921014</v>
      </c>
    </row>
    <row r="35" spans="1:9" ht="21" customHeight="1" x14ac:dyDescent="0.4">
      <c r="A35" s="8" t="s">
        <v>1553</v>
      </c>
      <c r="B35" s="8" t="s">
        <v>1554</v>
      </c>
      <c r="C35" s="8" t="s">
        <v>72</v>
      </c>
      <c r="D35" s="8" t="s">
        <v>71</v>
      </c>
      <c r="E35" s="8" t="s">
        <v>1572</v>
      </c>
      <c r="F35" s="8" t="s">
        <v>1573</v>
      </c>
      <c r="G35" s="8" t="s">
        <v>1574</v>
      </c>
      <c r="H35" s="8" t="s">
        <v>3</v>
      </c>
      <c r="I35" s="7" t="str">
        <f>HYPERLINK("https://www.airitibooks.com/Detail/Detail?PublicationID=P20111117001", "https://www.airitibooks.com/Detail/Detail?PublicationID=P20111117001")</f>
        <v>https://www.airitibooks.com/Detail/Detail?PublicationID=P20111117001</v>
      </c>
    </row>
    <row r="36" spans="1:9" ht="21" customHeight="1" x14ac:dyDescent="0.4">
      <c r="A36" s="8" t="s">
        <v>1464</v>
      </c>
      <c r="B36" s="8" t="s">
        <v>1575</v>
      </c>
      <c r="C36" s="8" t="s">
        <v>75</v>
      </c>
      <c r="D36" s="8" t="s">
        <v>73</v>
      </c>
      <c r="E36" s="8" t="s">
        <v>1576</v>
      </c>
      <c r="F36" s="8" t="s">
        <v>1573</v>
      </c>
      <c r="G36" s="8" t="s">
        <v>1577</v>
      </c>
      <c r="H36" s="8" t="s">
        <v>3</v>
      </c>
      <c r="I36" s="7" t="str">
        <f>HYPERLINK("https://www.airitibooks.com/Detail/Detail?PublicationID=P20111117002", "https://www.airitibooks.com/Detail/Detail?PublicationID=P20111117002")</f>
        <v>https://www.airitibooks.com/Detail/Detail?PublicationID=P20111117002</v>
      </c>
    </row>
    <row r="37" spans="1:9" ht="21" customHeight="1" x14ac:dyDescent="0.4">
      <c r="A37" s="8" t="s">
        <v>1528</v>
      </c>
      <c r="B37" s="8" t="s">
        <v>1550</v>
      </c>
      <c r="C37" s="8" t="s">
        <v>77</v>
      </c>
      <c r="D37" s="8" t="s">
        <v>76</v>
      </c>
      <c r="E37" s="8" t="s">
        <v>1578</v>
      </c>
      <c r="F37" s="8" t="s">
        <v>1579</v>
      </c>
      <c r="G37" s="8" t="s">
        <v>1580</v>
      </c>
      <c r="H37" s="8" t="s">
        <v>3</v>
      </c>
      <c r="I37" s="7" t="str">
        <f>HYPERLINK("https://www.airitibooks.com/Detail/Detail?PublicationID=P20111117010", "https://www.airitibooks.com/Detail/Detail?PublicationID=P20111117010")</f>
        <v>https://www.airitibooks.com/Detail/Detail?PublicationID=P20111117010</v>
      </c>
    </row>
    <row r="38" spans="1:9" ht="21" customHeight="1" x14ac:dyDescent="0.4">
      <c r="A38" s="8" t="s">
        <v>1581</v>
      </c>
      <c r="B38" s="8" t="s">
        <v>1582</v>
      </c>
      <c r="C38" s="8" t="s">
        <v>79</v>
      </c>
      <c r="D38" s="8" t="s">
        <v>78</v>
      </c>
      <c r="E38" s="8" t="s">
        <v>1583</v>
      </c>
      <c r="F38" s="8" t="s">
        <v>1579</v>
      </c>
      <c r="G38" s="8" t="s">
        <v>1584</v>
      </c>
      <c r="H38" s="8" t="s">
        <v>3</v>
      </c>
      <c r="I38" s="7" t="str">
        <f>HYPERLINK("https://www.airitibooks.com/Detail/Detail?PublicationID=P20111117011", "https://www.airitibooks.com/Detail/Detail?PublicationID=P20111117011")</f>
        <v>https://www.airitibooks.com/Detail/Detail?PublicationID=P20111117011</v>
      </c>
    </row>
    <row r="39" spans="1:9" ht="21" customHeight="1" x14ac:dyDescent="0.4">
      <c r="A39" s="8" t="s">
        <v>1475</v>
      </c>
      <c r="B39" s="8" t="s">
        <v>1512</v>
      </c>
      <c r="C39" s="8" t="s">
        <v>35</v>
      </c>
      <c r="D39" s="8" t="s">
        <v>80</v>
      </c>
      <c r="E39" s="8" t="s">
        <v>1585</v>
      </c>
      <c r="F39" s="8" t="s">
        <v>1514</v>
      </c>
      <c r="G39" s="8" t="s">
        <v>1586</v>
      </c>
      <c r="H39" s="8" t="s">
        <v>3</v>
      </c>
      <c r="I39" s="7" t="str">
        <f>HYPERLINK("https://www.airitibooks.com/Detail/Detail?PublicationID=P20111118001", "https://www.airitibooks.com/Detail/Detail?PublicationID=P20111118001")</f>
        <v>https://www.airitibooks.com/Detail/Detail?PublicationID=P20111118001</v>
      </c>
    </row>
    <row r="40" spans="1:9" ht="21" customHeight="1" x14ac:dyDescent="0.4">
      <c r="A40" s="8" t="s">
        <v>1494</v>
      </c>
      <c r="B40" s="8" t="s">
        <v>1495</v>
      </c>
      <c r="C40" s="8" t="s">
        <v>24</v>
      </c>
      <c r="D40" s="8" t="s">
        <v>81</v>
      </c>
      <c r="E40" s="8" t="s">
        <v>1587</v>
      </c>
      <c r="F40" s="8" t="s">
        <v>1588</v>
      </c>
      <c r="G40" s="8" t="s">
        <v>1589</v>
      </c>
      <c r="H40" s="8" t="s">
        <v>3</v>
      </c>
      <c r="I40" s="7" t="str">
        <f>HYPERLINK("https://www.airitibooks.com/Detail/Detail?PublicationID=P20111124002", "https://www.airitibooks.com/Detail/Detail?PublicationID=P20111124002")</f>
        <v>https://www.airitibooks.com/Detail/Detail?PublicationID=P20111124002</v>
      </c>
    </row>
    <row r="41" spans="1:9" ht="21" customHeight="1" x14ac:dyDescent="0.4">
      <c r="A41" s="8" t="s">
        <v>1480</v>
      </c>
      <c r="B41" s="8" t="s">
        <v>1490</v>
      </c>
      <c r="C41" s="8" t="s">
        <v>83</v>
      </c>
      <c r="D41" s="8" t="s">
        <v>82</v>
      </c>
      <c r="E41" s="8" t="s">
        <v>1590</v>
      </c>
      <c r="F41" s="8" t="s">
        <v>1588</v>
      </c>
      <c r="G41" s="8" t="s">
        <v>1591</v>
      </c>
      <c r="H41" s="8" t="s">
        <v>3</v>
      </c>
      <c r="I41" s="7" t="str">
        <f>HYPERLINK("https://www.airitibooks.com/Detail/Detail?PublicationID=P20111124003", "https://www.airitibooks.com/Detail/Detail?PublicationID=P20111124003")</f>
        <v>https://www.airitibooks.com/Detail/Detail?PublicationID=P20111124003</v>
      </c>
    </row>
    <row r="42" spans="1:9" ht="21" customHeight="1" x14ac:dyDescent="0.4">
      <c r="A42" s="8" t="s">
        <v>1475</v>
      </c>
      <c r="B42" s="8" t="s">
        <v>1592</v>
      </c>
      <c r="C42" s="8" t="s">
        <v>85</v>
      </c>
      <c r="D42" s="8" t="s">
        <v>84</v>
      </c>
      <c r="E42" s="8" t="s">
        <v>1593</v>
      </c>
      <c r="F42" s="8" t="s">
        <v>15</v>
      </c>
      <c r="G42" s="8" t="s">
        <v>1594</v>
      </c>
      <c r="H42" s="8" t="s">
        <v>3</v>
      </c>
      <c r="I42" s="7" t="str">
        <f>HYPERLINK("https://www.airitibooks.com/Detail/Detail?PublicationID=P20111124006", "https://www.airitibooks.com/Detail/Detail?PublicationID=P20111124006")</f>
        <v>https://www.airitibooks.com/Detail/Detail?PublicationID=P20111124006</v>
      </c>
    </row>
    <row r="43" spans="1:9" ht="21" customHeight="1" x14ac:dyDescent="0.4">
      <c r="A43" s="8" t="s">
        <v>1553</v>
      </c>
      <c r="B43" s="8" t="s">
        <v>1595</v>
      </c>
      <c r="C43" s="8" t="s">
        <v>87</v>
      </c>
      <c r="D43" s="8" t="s">
        <v>86</v>
      </c>
      <c r="E43" s="8" t="s">
        <v>1596</v>
      </c>
      <c r="F43" s="8" t="s">
        <v>15</v>
      </c>
      <c r="G43" s="8" t="s">
        <v>1597</v>
      </c>
      <c r="H43" s="8" t="s">
        <v>3</v>
      </c>
      <c r="I43" s="7" t="str">
        <f>HYPERLINK("https://www.airitibooks.com/Detail/Detail?PublicationID=P20111124007", "https://www.airitibooks.com/Detail/Detail?PublicationID=P20111124007")</f>
        <v>https://www.airitibooks.com/Detail/Detail?PublicationID=P20111124007</v>
      </c>
    </row>
    <row r="44" spans="1:9" ht="21" customHeight="1" x14ac:dyDescent="0.4">
      <c r="A44" s="8" t="s">
        <v>1480</v>
      </c>
      <c r="B44" s="8" t="s">
        <v>1558</v>
      </c>
      <c r="C44" s="8" t="s">
        <v>66</v>
      </c>
      <c r="D44" s="8" t="s">
        <v>88</v>
      </c>
      <c r="E44" s="8" t="s">
        <v>1598</v>
      </c>
      <c r="F44" s="8" t="s">
        <v>1560</v>
      </c>
      <c r="G44" s="8" t="s">
        <v>1564</v>
      </c>
      <c r="H44" s="8" t="s">
        <v>3</v>
      </c>
      <c r="I44" s="7" t="str">
        <f>HYPERLINK("https://www.airitibooks.com/Detail/Detail?PublicationID=P20111125001", "https://www.airitibooks.com/Detail/Detail?PublicationID=P20111125001")</f>
        <v>https://www.airitibooks.com/Detail/Detail?PublicationID=P20111125001</v>
      </c>
    </row>
    <row r="45" spans="1:9" ht="21" customHeight="1" x14ac:dyDescent="0.4">
      <c r="A45" s="8" t="s">
        <v>1480</v>
      </c>
      <c r="B45" s="8" t="s">
        <v>1568</v>
      </c>
      <c r="C45" s="8" t="s">
        <v>90</v>
      </c>
      <c r="D45" s="8" t="s">
        <v>89</v>
      </c>
      <c r="E45" s="8" t="s">
        <v>1599</v>
      </c>
      <c r="F45" s="8" t="s">
        <v>1541</v>
      </c>
      <c r="G45" s="8" t="s">
        <v>1600</v>
      </c>
      <c r="H45" s="8" t="s">
        <v>3</v>
      </c>
      <c r="I45" s="7" t="str">
        <f>HYPERLINK("https://www.airitibooks.com/Detail/Detail?PublicationID=P20111214015", "https://www.airitibooks.com/Detail/Detail?PublicationID=P20111214015")</f>
        <v>https://www.airitibooks.com/Detail/Detail?PublicationID=P20111214015</v>
      </c>
    </row>
    <row r="46" spans="1:9" ht="21" customHeight="1" x14ac:dyDescent="0.4">
      <c r="A46" s="8" t="s">
        <v>1480</v>
      </c>
      <c r="B46" s="8" t="s">
        <v>1481</v>
      </c>
      <c r="C46" s="8" t="s">
        <v>92</v>
      </c>
      <c r="D46" s="8" t="s">
        <v>91</v>
      </c>
      <c r="E46" s="8" t="s">
        <v>1601</v>
      </c>
      <c r="F46" s="8" t="s">
        <v>15</v>
      </c>
      <c r="G46" s="8" t="s">
        <v>1602</v>
      </c>
      <c r="H46" s="8" t="s">
        <v>3</v>
      </c>
      <c r="I46" s="7" t="str">
        <f>HYPERLINK("https://www.airitibooks.com/Detail/Detail?PublicationID=P20120118038", "https://www.airitibooks.com/Detail/Detail?PublicationID=P20120118038")</f>
        <v>https://www.airitibooks.com/Detail/Detail?PublicationID=P20120118038</v>
      </c>
    </row>
    <row r="47" spans="1:9" ht="21" customHeight="1" x14ac:dyDescent="0.4">
      <c r="A47" s="8" t="s">
        <v>1475</v>
      </c>
      <c r="B47" s="8" t="s">
        <v>1603</v>
      </c>
      <c r="C47" s="8" t="s">
        <v>94</v>
      </c>
      <c r="D47" s="8" t="s">
        <v>93</v>
      </c>
      <c r="E47" s="8" t="s">
        <v>1604</v>
      </c>
      <c r="F47" s="8" t="s">
        <v>15</v>
      </c>
      <c r="G47" s="8" t="s">
        <v>1605</v>
      </c>
      <c r="H47" s="8" t="s">
        <v>3</v>
      </c>
      <c r="I47" s="7" t="str">
        <f>HYPERLINK("https://www.airitibooks.com/Detail/Detail?PublicationID=P20120118039", "https://www.airitibooks.com/Detail/Detail?PublicationID=P20120118039")</f>
        <v>https://www.airitibooks.com/Detail/Detail?PublicationID=P20120118039</v>
      </c>
    </row>
    <row r="48" spans="1:9" ht="21" customHeight="1" x14ac:dyDescent="0.4">
      <c r="A48" s="8" t="s">
        <v>1475</v>
      </c>
      <c r="B48" s="8" t="s">
        <v>1592</v>
      </c>
      <c r="C48" s="8" t="s">
        <v>96</v>
      </c>
      <c r="D48" s="8" t="s">
        <v>95</v>
      </c>
      <c r="E48" s="8" t="s">
        <v>1606</v>
      </c>
      <c r="F48" s="8" t="s">
        <v>15</v>
      </c>
      <c r="G48" s="8" t="s">
        <v>1607</v>
      </c>
      <c r="H48" s="8" t="s">
        <v>9</v>
      </c>
      <c r="I48" s="7" t="str">
        <f>HYPERLINK("https://www.airitibooks.com/Detail/Detail?PublicationID=P20120118040", "https://www.airitibooks.com/Detail/Detail?PublicationID=P20120118040")</f>
        <v>https://www.airitibooks.com/Detail/Detail?PublicationID=P20120118040</v>
      </c>
    </row>
    <row r="49" spans="1:9" ht="21" customHeight="1" x14ac:dyDescent="0.4">
      <c r="A49" s="8" t="s">
        <v>1464</v>
      </c>
      <c r="B49" s="8" t="s">
        <v>1608</v>
      </c>
      <c r="C49" s="8" t="s">
        <v>98</v>
      </c>
      <c r="D49" s="8" t="s">
        <v>97</v>
      </c>
      <c r="E49" s="8" t="s">
        <v>1609</v>
      </c>
      <c r="F49" s="8" t="s">
        <v>1610</v>
      </c>
      <c r="G49" s="8" t="s">
        <v>1611</v>
      </c>
      <c r="H49" s="8" t="s">
        <v>3</v>
      </c>
      <c r="I49" s="7" t="str">
        <f>HYPERLINK("https://www.airitibooks.com/Detail/Detail?PublicationID=P20120209006", "https://www.airitibooks.com/Detail/Detail?PublicationID=P20120209006")</f>
        <v>https://www.airitibooks.com/Detail/Detail?PublicationID=P20120209006</v>
      </c>
    </row>
    <row r="50" spans="1:9" ht="21" customHeight="1" x14ac:dyDescent="0.4">
      <c r="A50" s="8" t="s">
        <v>1480</v>
      </c>
      <c r="B50" s="8" t="s">
        <v>1490</v>
      </c>
      <c r="C50" s="8" t="s">
        <v>100</v>
      </c>
      <c r="D50" s="8" t="s">
        <v>99</v>
      </c>
      <c r="E50" s="8" t="s">
        <v>1612</v>
      </c>
      <c r="F50" s="8" t="s">
        <v>15</v>
      </c>
      <c r="G50" s="8" t="s">
        <v>1489</v>
      </c>
      <c r="H50" s="8" t="s">
        <v>3</v>
      </c>
      <c r="I50" s="7" t="str">
        <f>HYPERLINK("https://www.airitibooks.com/Detail/Detail?PublicationID=P20120210001", "https://www.airitibooks.com/Detail/Detail?PublicationID=P20120210001")</f>
        <v>https://www.airitibooks.com/Detail/Detail?PublicationID=P20120210001</v>
      </c>
    </row>
    <row r="51" spans="1:9" ht="21" customHeight="1" x14ac:dyDescent="0.4">
      <c r="A51" s="8" t="s">
        <v>1480</v>
      </c>
      <c r="B51" s="8" t="s">
        <v>1509</v>
      </c>
      <c r="C51" s="8" t="s">
        <v>102</v>
      </c>
      <c r="D51" s="8" t="s">
        <v>101</v>
      </c>
      <c r="E51" s="8" t="s">
        <v>1613</v>
      </c>
      <c r="F51" s="8" t="s">
        <v>15</v>
      </c>
      <c r="G51" s="8" t="s">
        <v>1614</v>
      </c>
      <c r="H51" s="8" t="s">
        <v>9</v>
      </c>
      <c r="I51" s="7" t="str">
        <f>HYPERLINK("https://www.airitibooks.com/Detail/Detail?PublicationID=P20120210002", "https://www.airitibooks.com/Detail/Detail?PublicationID=P20120210002")</f>
        <v>https://www.airitibooks.com/Detail/Detail?PublicationID=P20120210002</v>
      </c>
    </row>
    <row r="52" spans="1:9" ht="21" customHeight="1" x14ac:dyDescent="0.4">
      <c r="A52" s="8" t="s">
        <v>1464</v>
      </c>
      <c r="B52" s="8" t="s">
        <v>1484</v>
      </c>
      <c r="C52" s="8" t="s">
        <v>104</v>
      </c>
      <c r="D52" s="8" t="s">
        <v>103</v>
      </c>
      <c r="E52" s="8" t="s">
        <v>1615</v>
      </c>
      <c r="F52" s="8" t="s">
        <v>1616</v>
      </c>
      <c r="G52" s="8" t="s">
        <v>1617</v>
      </c>
      <c r="H52" s="8" t="s">
        <v>3</v>
      </c>
      <c r="I52" s="7" t="str">
        <f>HYPERLINK("https://www.airitibooks.com/Detail/Detail?PublicationID=P20120217023", "https://www.airitibooks.com/Detail/Detail?PublicationID=P20120217023")</f>
        <v>https://www.airitibooks.com/Detail/Detail?PublicationID=P20120217023</v>
      </c>
    </row>
    <row r="53" spans="1:9" ht="21" customHeight="1" x14ac:dyDescent="0.4">
      <c r="A53" s="8" t="s">
        <v>1553</v>
      </c>
      <c r="B53" s="8" t="s">
        <v>1618</v>
      </c>
      <c r="C53" s="8" t="s">
        <v>106</v>
      </c>
      <c r="D53" s="8" t="s">
        <v>105</v>
      </c>
      <c r="E53" s="8" t="s">
        <v>1619</v>
      </c>
      <c r="F53" s="8" t="s">
        <v>1616</v>
      </c>
      <c r="G53" s="8" t="s">
        <v>1620</v>
      </c>
      <c r="H53" s="8" t="s">
        <v>3</v>
      </c>
      <c r="I53" s="7" t="str">
        <f>HYPERLINK("https://www.airitibooks.com/Detail/Detail?PublicationID=P20120217024", "https://www.airitibooks.com/Detail/Detail?PublicationID=P20120217024")</f>
        <v>https://www.airitibooks.com/Detail/Detail?PublicationID=P20120217024</v>
      </c>
    </row>
    <row r="54" spans="1:9" ht="21" customHeight="1" x14ac:dyDescent="0.4">
      <c r="A54" s="8" t="s">
        <v>1553</v>
      </c>
      <c r="B54" s="8" t="s">
        <v>1621</v>
      </c>
      <c r="C54" s="8" t="s">
        <v>108</v>
      </c>
      <c r="D54" s="8" t="s">
        <v>107</v>
      </c>
      <c r="E54" s="8" t="s">
        <v>1622</v>
      </c>
      <c r="F54" s="8" t="s">
        <v>1616</v>
      </c>
      <c r="G54" s="8" t="s">
        <v>1620</v>
      </c>
      <c r="H54" s="8" t="s">
        <v>3</v>
      </c>
      <c r="I54" s="7" t="str">
        <f>HYPERLINK("https://www.airitibooks.com/Detail/Detail?PublicationID=P20120217025", "https://www.airitibooks.com/Detail/Detail?PublicationID=P20120217025")</f>
        <v>https://www.airitibooks.com/Detail/Detail?PublicationID=P20120217025</v>
      </c>
    </row>
    <row r="55" spans="1:9" ht="21" customHeight="1" x14ac:dyDescent="0.4">
      <c r="A55" s="8" t="s">
        <v>1498</v>
      </c>
      <c r="B55" s="8" t="s">
        <v>1623</v>
      </c>
      <c r="C55" s="8" t="s">
        <v>110</v>
      </c>
      <c r="D55" s="8" t="s">
        <v>109</v>
      </c>
      <c r="E55" s="8" t="s">
        <v>1624</v>
      </c>
      <c r="F55" s="8" t="s">
        <v>1616</v>
      </c>
      <c r="G55" s="8" t="s">
        <v>1625</v>
      </c>
      <c r="H55" s="8" t="s">
        <v>3</v>
      </c>
      <c r="I55" s="7" t="str">
        <f>HYPERLINK("https://www.airitibooks.com/Detail/Detail?PublicationID=P20120217027", "https://www.airitibooks.com/Detail/Detail?PublicationID=P20120217027")</f>
        <v>https://www.airitibooks.com/Detail/Detail?PublicationID=P20120217027</v>
      </c>
    </row>
    <row r="56" spans="1:9" ht="21" customHeight="1" x14ac:dyDescent="0.4">
      <c r="A56" s="8" t="s">
        <v>1494</v>
      </c>
      <c r="B56" s="8" t="s">
        <v>1495</v>
      </c>
      <c r="C56" s="8" t="s">
        <v>112</v>
      </c>
      <c r="D56" s="8" t="s">
        <v>111</v>
      </c>
      <c r="E56" s="8" t="s">
        <v>1626</v>
      </c>
      <c r="F56" s="8" t="s">
        <v>1616</v>
      </c>
      <c r="G56" s="8" t="s">
        <v>1627</v>
      </c>
      <c r="H56" s="8" t="s">
        <v>3</v>
      </c>
      <c r="I56" s="7" t="str">
        <f>HYPERLINK("https://www.airitibooks.com/Detail/Detail?PublicationID=P20120217034", "https://www.airitibooks.com/Detail/Detail?PublicationID=P20120217034")</f>
        <v>https://www.airitibooks.com/Detail/Detail?PublicationID=P20120217034</v>
      </c>
    </row>
    <row r="57" spans="1:9" ht="21" customHeight="1" x14ac:dyDescent="0.4">
      <c r="A57" s="8" t="s">
        <v>1517</v>
      </c>
      <c r="B57" s="8" t="s">
        <v>1628</v>
      </c>
      <c r="C57" s="8" t="s">
        <v>114</v>
      </c>
      <c r="D57" s="8" t="s">
        <v>113</v>
      </c>
      <c r="E57" s="8" t="s">
        <v>1629</v>
      </c>
      <c r="F57" s="8" t="s">
        <v>15</v>
      </c>
      <c r="G57" s="8" t="s">
        <v>1630</v>
      </c>
      <c r="H57" s="8" t="s">
        <v>9</v>
      </c>
      <c r="I57" s="7" t="str">
        <f>HYPERLINK("https://www.airitibooks.com/Detail/Detail?PublicationID=P20120224001", "https://www.airitibooks.com/Detail/Detail?PublicationID=P20120224001")</f>
        <v>https://www.airitibooks.com/Detail/Detail?PublicationID=P20120224001</v>
      </c>
    </row>
    <row r="58" spans="1:9" ht="21" customHeight="1" x14ac:dyDescent="0.4">
      <c r="A58" s="8" t="s">
        <v>1494</v>
      </c>
      <c r="B58" s="8" t="s">
        <v>1631</v>
      </c>
      <c r="C58" s="8" t="s">
        <v>117</v>
      </c>
      <c r="D58" s="8" t="s">
        <v>115</v>
      </c>
      <c r="E58" s="8" t="s">
        <v>1632</v>
      </c>
      <c r="F58" s="8" t="s">
        <v>1633</v>
      </c>
      <c r="G58" s="8" t="s">
        <v>1634</v>
      </c>
      <c r="H58" s="8" t="s">
        <v>3</v>
      </c>
      <c r="I58" s="7" t="str">
        <f>HYPERLINK("https://www.airitibooks.com/Detail/Detail?PublicationID=P20120312185", "https://www.airitibooks.com/Detail/Detail?PublicationID=P20120312185")</f>
        <v>https://www.airitibooks.com/Detail/Detail?PublicationID=P20120312185</v>
      </c>
    </row>
    <row r="59" spans="1:9" ht="21" customHeight="1" x14ac:dyDescent="0.4">
      <c r="A59" s="8" t="s">
        <v>1464</v>
      </c>
      <c r="B59" s="8" t="s">
        <v>1484</v>
      </c>
      <c r="C59" s="8" t="s">
        <v>119</v>
      </c>
      <c r="D59" s="8" t="s">
        <v>118</v>
      </c>
      <c r="E59" s="8" t="s">
        <v>1635</v>
      </c>
      <c r="F59" s="8" t="s">
        <v>1633</v>
      </c>
      <c r="G59" s="8" t="s">
        <v>1636</v>
      </c>
      <c r="H59" s="8" t="s">
        <v>3</v>
      </c>
      <c r="I59" s="7" t="str">
        <f>HYPERLINK("https://www.airitibooks.com/Detail/Detail?PublicationID=P20120312187", "https://www.airitibooks.com/Detail/Detail?PublicationID=P20120312187")</f>
        <v>https://www.airitibooks.com/Detail/Detail?PublicationID=P20120312187</v>
      </c>
    </row>
    <row r="60" spans="1:9" ht="21" customHeight="1" x14ac:dyDescent="0.4">
      <c r="A60" s="8" t="s">
        <v>1464</v>
      </c>
      <c r="B60" s="8" t="s">
        <v>1484</v>
      </c>
      <c r="C60" s="8" t="s">
        <v>121</v>
      </c>
      <c r="D60" s="8" t="s">
        <v>120</v>
      </c>
      <c r="E60" s="8" t="s">
        <v>1637</v>
      </c>
      <c r="F60" s="8" t="s">
        <v>1633</v>
      </c>
      <c r="G60" s="8" t="s">
        <v>1638</v>
      </c>
      <c r="H60" s="8" t="s">
        <v>3</v>
      </c>
      <c r="I60" s="7" t="str">
        <f>HYPERLINK("https://www.airitibooks.com/Detail/Detail?PublicationID=P20120313182", "https://www.airitibooks.com/Detail/Detail?PublicationID=P20120313182")</f>
        <v>https://www.airitibooks.com/Detail/Detail?PublicationID=P20120313182</v>
      </c>
    </row>
    <row r="61" spans="1:9" ht="21" customHeight="1" x14ac:dyDescent="0.4">
      <c r="A61" s="8" t="s">
        <v>1464</v>
      </c>
      <c r="B61" s="8" t="s">
        <v>1484</v>
      </c>
      <c r="C61" s="8" t="s">
        <v>123</v>
      </c>
      <c r="D61" s="8" t="s">
        <v>122</v>
      </c>
      <c r="E61" s="8" t="s">
        <v>1639</v>
      </c>
      <c r="F61" s="8" t="s">
        <v>1633</v>
      </c>
      <c r="G61" s="8" t="s">
        <v>1640</v>
      </c>
      <c r="H61" s="8" t="s">
        <v>3</v>
      </c>
      <c r="I61" s="7" t="str">
        <f>HYPERLINK("https://www.airitibooks.com/Detail/Detail?PublicationID=P20120313190", "https://www.airitibooks.com/Detail/Detail?PublicationID=P20120313190")</f>
        <v>https://www.airitibooks.com/Detail/Detail?PublicationID=P20120313190</v>
      </c>
    </row>
    <row r="62" spans="1:9" ht="21" customHeight="1" x14ac:dyDescent="0.4">
      <c r="A62" s="8" t="s">
        <v>1464</v>
      </c>
      <c r="B62" s="8" t="s">
        <v>1484</v>
      </c>
      <c r="C62" s="8" t="s">
        <v>125</v>
      </c>
      <c r="D62" s="8" t="s">
        <v>124</v>
      </c>
      <c r="E62" s="8" t="s">
        <v>1641</v>
      </c>
      <c r="F62" s="8" t="s">
        <v>1633</v>
      </c>
      <c r="G62" s="8" t="s">
        <v>1642</v>
      </c>
      <c r="H62" s="8" t="s">
        <v>9</v>
      </c>
      <c r="I62" s="7" t="str">
        <f>HYPERLINK("https://www.airitibooks.com/Detail/Detail?PublicationID=P20120313191", "https://www.airitibooks.com/Detail/Detail?PublicationID=P20120313191")</f>
        <v>https://www.airitibooks.com/Detail/Detail?PublicationID=P20120313191</v>
      </c>
    </row>
    <row r="63" spans="1:9" ht="21" customHeight="1" x14ac:dyDescent="0.4">
      <c r="A63" s="8" t="s">
        <v>1464</v>
      </c>
      <c r="B63" s="8" t="s">
        <v>1484</v>
      </c>
      <c r="C63" s="8" t="s">
        <v>127</v>
      </c>
      <c r="D63" s="8" t="s">
        <v>126</v>
      </c>
      <c r="E63" s="8" t="s">
        <v>1643</v>
      </c>
      <c r="F63" s="8" t="s">
        <v>1633</v>
      </c>
      <c r="G63" s="8" t="s">
        <v>1644</v>
      </c>
      <c r="H63" s="8" t="s">
        <v>9</v>
      </c>
      <c r="I63" s="7" t="str">
        <f>HYPERLINK("https://www.airitibooks.com/Detail/Detail?PublicationID=P20120313192", "https://www.airitibooks.com/Detail/Detail?PublicationID=P20120313192")</f>
        <v>https://www.airitibooks.com/Detail/Detail?PublicationID=P20120313192</v>
      </c>
    </row>
    <row r="64" spans="1:9" ht="21" customHeight="1" x14ac:dyDescent="0.4">
      <c r="A64" s="8" t="s">
        <v>1464</v>
      </c>
      <c r="B64" s="8" t="s">
        <v>1484</v>
      </c>
      <c r="C64" s="8" t="s">
        <v>129</v>
      </c>
      <c r="D64" s="8" t="s">
        <v>128</v>
      </c>
      <c r="E64" s="8" t="s">
        <v>1645</v>
      </c>
      <c r="F64" s="8" t="s">
        <v>1633</v>
      </c>
      <c r="G64" s="8" t="s">
        <v>1646</v>
      </c>
      <c r="H64" s="8" t="s">
        <v>9</v>
      </c>
      <c r="I64" s="7" t="str">
        <f>HYPERLINK("https://www.airitibooks.com/Detail/Detail?PublicationID=P20120316010", "https://www.airitibooks.com/Detail/Detail?PublicationID=P20120316010")</f>
        <v>https://www.airitibooks.com/Detail/Detail?PublicationID=P20120316010</v>
      </c>
    </row>
    <row r="65" spans="1:9" ht="21" customHeight="1" x14ac:dyDescent="0.4">
      <c r="A65" s="8" t="s">
        <v>1464</v>
      </c>
      <c r="B65" s="8" t="s">
        <v>1575</v>
      </c>
      <c r="C65" s="8" t="s">
        <v>131</v>
      </c>
      <c r="D65" s="8" t="s">
        <v>130</v>
      </c>
      <c r="E65" s="8" t="s">
        <v>1647</v>
      </c>
      <c r="F65" s="8" t="s">
        <v>15</v>
      </c>
      <c r="G65" s="8" t="s">
        <v>1648</v>
      </c>
      <c r="H65" s="8" t="s">
        <v>9</v>
      </c>
      <c r="I65" s="7" t="str">
        <f>HYPERLINK("https://www.airitibooks.com/Detail/Detail?PublicationID=P20120316014", "https://www.airitibooks.com/Detail/Detail?PublicationID=P20120316014")</f>
        <v>https://www.airitibooks.com/Detail/Detail?PublicationID=P20120316014</v>
      </c>
    </row>
    <row r="66" spans="1:9" ht="21" customHeight="1" x14ac:dyDescent="0.4">
      <c r="A66" s="8" t="s">
        <v>1464</v>
      </c>
      <c r="B66" s="8" t="s">
        <v>1484</v>
      </c>
      <c r="C66" s="8" t="s">
        <v>19</v>
      </c>
      <c r="D66" s="8" t="s">
        <v>132</v>
      </c>
      <c r="E66" s="8" t="s">
        <v>1649</v>
      </c>
      <c r="F66" s="8" t="s">
        <v>15</v>
      </c>
      <c r="G66" s="8" t="s">
        <v>1486</v>
      </c>
      <c r="H66" s="8" t="s">
        <v>9</v>
      </c>
      <c r="I66" s="7" t="str">
        <f>HYPERLINK("https://www.airitibooks.com/Detail/Detail?PublicationID=P20120316015", "https://www.airitibooks.com/Detail/Detail?PublicationID=P20120316015")</f>
        <v>https://www.airitibooks.com/Detail/Detail?PublicationID=P20120316015</v>
      </c>
    </row>
    <row r="67" spans="1:9" ht="21" customHeight="1" x14ac:dyDescent="0.4">
      <c r="A67" s="8" t="s">
        <v>1528</v>
      </c>
      <c r="B67" s="8" t="s">
        <v>1550</v>
      </c>
      <c r="C67" s="8" t="s">
        <v>134</v>
      </c>
      <c r="D67" s="8" t="s">
        <v>133</v>
      </c>
      <c r="E67" s="8" t="s">
        <v>1650</v>
      </c>
      <c r="F67" s="8" t="s">
        <v>1651</v>
      </c>
      <c r="G67" s="8" t="s">
        <v>1652</v>
      </c>
      <c r="H67" s="8" t="s">
        <v>9</v>
      </c>
      <c r="I67" s="7" t="str">
        <f>HYPERLINK("https://www.airitibooks.com/Detail/Detail?PublicationID=P20120319037", "https://www.airitibooks.com/Detail/Detail?PublicationID=P20120319037")</f>
        <v>https://www.airitibooks.com/Detail/Detail?PublicationID=P20120319037</v>
      </c>
    </row>
    <row r="68" spans="1:9" ht="21" customHeight="1" x14ac:dyDescent="0.4">
      <c r="A68" s="8" t="s">
        <v>1464</v>
      </c>
      <c r="B68" s="8" t="s">
        <v>1484</v>
      </c>
      <c r="C68" s="8" t="s">
        <v>104</v>
      </c>
      <c r="D68" s="8" t="s">
        <v>135</v>
      </c>
      <c r="E68" s="8" t="s">
        <v>1653</v>
      </c>
      <c r="F68" s="8" t="s">
        <v>1633</v>
      </c>
      <c r="G68" s="8" t="s">
        <v>1654</v>
      </c>
      <c r="H68" s="8" t="s">
        <v>3</v>
      </c>
      <c r="I68" s="7" t="str">
        <f>HYPERLINK("https://www.airitibooks.com/Detail/Detail?PublicationID=P20120323037", "https://www.airitibooks.com/Detail/Detail?PublicationID=P20120323037")</f>
        <v>https://www.airitibooks.com/Detail/Detail?PublicationID=P20120323037</v>
      </c>
    </row>
    <row r="69" spans="1:9" ht="21" customHeight="1" x14ac:dyDescent="0.4">
      <c r="A69" s="8" t="s">
        <v>1464</v>
      </c>
      <c r="B69" s="8" t="s">
        <v>1484</v>
      </c>
      <c r="C69" s="8" t="s">
        <v>121</v>
      </c>
      <c r="D69" s="8" t="s">
        <v>136</v>
      </c>
      <c r="E69" s="8" t="s">
        <v>1655</v>
      </c>
      <c r="F69" s="8" t="s">
        <v>1633</v>
      </c>
      <c r="G69" s="8" t="s">
        <v>1656</v>
      </c>
      <c r="H69" s="8" t="s">
        <v>3</v>
      </c>
      <c r="I69" s="7" t="str">
        <f>HYPERLINK("https://www.airitibooks.com/Detail/Detail?PublicationID=P20120323038", "https://www.airitibooks.com/Detail/Detail?PublicationID=P20120323038")</f>
        <v>https://www.airitibooks.com/Detail/Detail?PublicationID=P20120323038</v>
      </c>
    </row>
    <row r="70" spans="1:9" ht="21" customHeight="1" x14ac:dyDescent="0.4">
      <c r="A70" s="8" t="s">
        <v>1464</v>
      </c>
      <c r="B70" s="8" t="s">
        <v>1465</v>
      </c>
      <c r="C70" s="8" t="s">
        <v>138</v>
      </c>
      <c r="D70" s="8" t="s">
        <v>137</v>
      </c>
      <c r="E70" s="8" t="s">
        <v>1657</v>
      </c>
      <c r="F70" s="8" t="s">
        <v>1467</v>
      </c>
      <c r="G70" s="8" t="s">
        <v>1658</v>
      </c>
      <c r="H70" s="8" t="s">
        <v>3</v>
      </c>
      <c r="I70" s="7" t="str">
        <f>HYPERLINK("https://www.airitibooks.com/Detail/Detail?PublicationID=P20120330016", "https://www.airitibooks.com/Detail/Detail?PublicationID=P20120330016")</f>
        <v>https://www.airitibooks.com/Detail/Detail?PublicationID=P20120330016</v>
      </c>
    </row>
    <row r="71" spans="1:9" ht="21" customHeight="1" x14ac:dyDescent="0.4">
      <c r="A71" s="8" t="s">
        <v>1464</v>
      </c>
      <c r="B71" s="8" t="s">
        <v>1465</v>
      </c>
      <c r="C71" s="8" t="s">
        <v>4</v>
      </c>
      <c r="D71" s="8" t="s">
        <v>139</v>
      </c>
      <c r="E71" s="8" t="s">
        <v>1659</v>
      </c>
      <c r="F71" s="8" t="s">
        <v>1467</v>
      </c>
      <c r="G71" s="8" t="s">
        <v>1660</v>
      </c>
      <c r="H71" s="8" t="s">
        <v>3</v>
      </c>
      <c r="I71" s="7" t="str">
        <f>HYPERLINK("https://www.airitibooks.com/Detail/Detail?PublicationID=P20120330017", "https://www.airitibooks.com/Detail/Detail?PublicationID=P20120330017")</f>
        <v>https://www.airitibooks.com/Detail/Detail?PublicationID=P20120330017</v>
      </c>
    </row>
    <row r="72" spans="1:9" ht="21" customHeight="1" x14ac:dyDescent="0.4">
      <c r="A72" s="8" t="s">
        <v>1475</v>
      </c>
      <c r="B72" s="8" t="s">
        <v>1539</v>
      </c>
      <c r="C72" s="8" t="s">
        <v>141</v>
      </c>
      <c r="D72" s="8" t="s">
        <v>140</v>
      </c>
      <c r="E72" s="8" t="s">
        <v>1661</v>
      </c>
      <c r="F72" s="8" t="s">
        <v>1467</v>
      </c>
      <c r="G72" s="8" t="s">
        <v>1662</v>
      </c>
      <c r="H72" s="8" t="s">
        <v>3</v>
      </c>
      <c r="I72" s="7" t="str">
        <f>HYPERLINK("https://www.airitibooks.com/Detail/Detail?PublicationID=P20120330020", "https://www.airitibooks.com/Detail/Detail?PublicationID=P20120330020")</f>
        <v>https://www.airitibooks.com/Detail/Detail?PublicationID=P20120330020</v>
      </c>
    </row>
    <row r="73" spans="1:9" ht="21" customHeight="1" x14ac:dyDescent="0.4">
      <c r="A73" s="8" t="s">
        <v>1498</v>
      </c>
      <c r="B73" s="8" t="s">
        <v>1663</v>
      </c>
      <c r="C73" s="8" t="s">
        <v>143</v>
      </c>
      <c r="D73" s="8" t="s">
        <v>142</v>
      </c>
      <c r="E73" s="8" t="s">
        <v>1664</v>
      </c>
      <c r="F73" s="8" t="s">
        <v>1467</v>
      </c>
      <c r="G73" s="8" t="s">
        <v>1665</v>
      </c>
      <c r="H73" s="8" t="s">
        <v>3</v>
      </c>
      <c r="I73" s="7" t="str">
        <f>HYPERLINK("https://www.airitibooks.com/Detail/Detail?PublicationID=P20120330021", "https://www.airitibooks.com/Detail/Detail?PublicationID=P20120330021")</f>
        <v>https://www.airitibooks.com/Detail/Detail?PublicationID=P20120330021</v>
      </c>
    </row>
    <row r="74" spans="1:9" ht="21" customHeight="1" x14ac:dyDescent="0.4">
      <c r="A74" s="8" t="s">
        <v>1464</v>
      </c>
      <c r="B74" s="8" t="s">
        <v>1465</v>
      </c>
      <c r="C74" s="8" t="s">
        <v>145</v>
      </c>
      <c r="D74" s="8" t="s">
        <v>144</v>
      </c>
      <c r="E74" s="8" t="s">
        <v>1666</v>
      </c>
      <c r="F74" s="8" t="s">
        <v>1467</v>
      </c>
      <c r="G74" s="8" t="s">
        <v>1667</v>
      </c>
      <c r="H74" s="8" t="s">
        <v>9</v>
      </c>
      <c r="I74" s="7" t="str">
        <f>HYPERLINK("https://www.airitibooks.com/Detail/Detail?PublicationID=P20120330023", "https://www.airitibooks.com/Detail/Detail?PublicationID=P20120330023")</f>
        <v>https://www.airitibooks.com/Detail/Detail?PublicationID=P20120330023</v>
      </c>
    </row>
    <row r="75" spans="1:9" ht="21" customHeight="1" x14ac:dyDescent="0.4">
      <c r="A75" s="8" t="s">
        <v>1464</v>
      </c>
      <c r="B75" s="8" t="s">
        <v>1465</v>
      </c>
      <c r="C75" s="8" t="s">
        <v>147</v>
      </c>
      <c r="D75" s="8" t="s">
        <v>146</v>
      </c>
      <c r="E75" s="8" t="s">
        <v>1668</v>
      </c>
      <c r="F75" s="8" t="s">
        <v>1467</v>
      </c>
      <c r="G75" s="8" t="s">
        <v>1669</v>
      </c>
      <c r="H75" s="8" t="s">
        <v>3</v>
      </c>
      <c r="I75" s="7" t="str">
        <f>HYPERLINK("https://www.airitibooks.com/Detail/Detail?PublicationID=P20120330027", "https://www.airitibooks.com/Detail/Detail?PublicationID=P20120330027")</f>
        <v>https://www.airitibooks.com/Detail/Detail?PublicationID=P20120330027</v>
      </c>
    </row>
    <row r="76" spans="1:9" ht="21" customHeight="1" x14ac:dyDescent="0.4">
      <c r="A76" s="8" t="s">
        <v>1464</v>
      </c>
      <c r="B76" s="8" t="s">
        <v>1465</v>
      </c>
      <c r="C76" s="8" t="s">
        <v>147</v>
      </c>
      <c r="D76" s="8" t="s">
        <v>148</v>
      </c>
      <c r="E76" s="8" t="s">
        <v>1670</v>
      </c>
      <c r="F76" s="8" t="s">
        <v>1467</v>
      </c>
      <c r="G76" s="8" t="s">
        <v>1669</v>
      </c>
      <c r="H76" s="8" t="s">
        <v>3</v>
      </c>
      <c r="I76" s="7" t="str">
        <f>HYPERLINK("https://www.airitibooks.com/Detail/Detail?PublicationID=P20120330028", "https://www.airitibooks.com/Detail/Detail?PublicationID=P20120330028")</f>
        <v>https://www.airitibooks.com/Detail/Detail?PublicationID=P20120330028</v>
      </c>
    </row>
    <row r="77" spans="1:9" ht="21" customHeight="1" x14ac:dyDescent="0.4">
      <c r="A77" s="8" t="s">
        <v>1464</v>
      </c>
      <c r="B77" s="8" t="s">
        <v>1465</v>
      </c>
      <c r="C77" s="8" t="s">
        <v>7</v>
      </c>
      <c r="D77" s="8" t="s">
        <v>149</v>
      </c>
      <c r="E77" s="8" t="s">
        <v>1671</v>
      </c>
      <c r="F77" s="8" t="s">
        <v>1467</v>
      </c>
      <c r="G77" s="8" t="s">
        <v>1672</v>
      </c>
      <c r="H77" s="8" t="s">
        <v>3</v>
      </c>
      <c r="I77" s="7" t="str">
        <f>HYPERLINK("https://www.airitibooks.com/Detail/Detail?PublicationID=P20120330029", "https://www.airitibooks.com/Detail/Detail?PublicationID=P20120330029")</f>
        <v>https://www.airitibooks.com/Detail/Detail?PublicationID=P20120330029</v>
      </c>
    </row>
    <row r="78" spans="1:9" ht="21" customHeight="1" x14ac:dyDescent="0.4">
      <c r="A78" s="8" t="s">
        <v>1464</v>
      </c>
      <c r="B78" s="8" t="s">
        <v>1465</v>
      </c>
      <c r="C78" s="8" t="s">
        <v>7</v>
      </c>
      <c r="D78" s="8" t="s">
        <v>150</v>
      </c>
      <c r="E78" s="8" t="s">
        <v>1469</v>
      </c>
      <c r="F78" s="8" t="s">
        <v>1467</v>
      </c>
      <c r="G78" s="8" t="s">
        <v>1672</v>
      </c>
      <c r="H78" s="8" t="s">
        <v>3</v>
      </c>
      <c r="I78" s="7" t="str">
        <f>HYPERLINK("https://www.airitibooks.com/Detail/Detail?PublicationID=P20120330030", "https://www.airitibooks.com/Detail/Detail?PublicationID=P20120330030")</f>
        <v>https://www.airitibooks.com/Detail/Detail?PublicationID=P20120330030</v>
      </c>
    </row>
    <row r="79" spans="1:9" ht="21" customHeight="1" x14ac:dyDescent="0.4">
      <c r="A79" s="8" t="s">
        <v>1464</v>
      </c>
      <c r="B79" s="8" t="s">
        <v>1465</v>
      </c>
      <c r="C79" s="8" t="s">
        <v>7</v>
      </c>
      <c r="D79" s="8" t="s">
        <v>151</v>
      </c>
      <c r="E79" s="8" t="s">
        <v>1673</v>
      </c>
      <c r="F79" s="8" t="s">
        <v>1467</v>
      </c>
      <c r="G79" s="8" t="s">
        <v>1674</v>
      </c>
      <c r="H79" s="8" t="s">
        <v>3</v>
      </c>
      <c r="I79" s="7" t="str">
        <f>HYPERLINK("https://www.airitibooks.com/Detail/Detail?PublicationID=P20120330031", "https://www.airitibooks.com/Detail/Detail?PublicationID=P20120330031")</f>
        <v>https://www.airitibooks.com/Detail/Detail?PublicationID=P20120330031</v>
      </c>
    </row>
    <row r="80" spans="1:9" ht="21" customHeight="1" x14ac:dyDescent="0.4">
      <c r="A80" s="8" t="s">
        <v>1464</v>
      </c>
      <c r="B80" s="8" t="s">
        <v>1465</v>
      </c>
      <c r="C80" s="8" t="s">
        <v>154</v>
      </c>
      <c r="D80" s="8" t="s">
        <v>153</v>
      </c>
      <c r="E80" s="8" t="s">
        <v>1675</v>
      </c>
      <c r="F80" s="8" t="s">
        <v>1467</v>
      </c>
      <c r="G80" s="8" t="s">
        <v>1676</v>
      </c>
      <c r="H80" s="8" t="s">
        <v>3</v>
      </c>
      <c r="I80" s="7" t="str">
        <f>HYPERLINK("https://www.airitibooks.com/Detail/Detail?PublicationID=P20120330032", "https://www.airitibooks.com/Detail/Detail?PublicationID=P20120330032")</f>
        <v>https://www.airitibooks.com/Detail/Detail?PublicationID=P20120330032</v>
      </c>
    </row>
    <row r="81" spans="1:9" ht="21" customHeight="1" x14ac:dyDescent="0.4">
      <c r="A81" s="8" t="s">
        <v>1464</v>
      </c>
      <c r="B81" s="8" t="s">
        <v>1465</v>
      </c>
      <c r="C81" s="8" t="s">
        <v>147</v>
      </c>
      <c r="D81" s="8" t="s">
        <v>155</v>
      </c>
      <c r="E81" s="8" t="s">
        <v>1677</v>
      </c>
      <c r="F81" s="8" t="s">
        <v>1467</v>
      </c>
      <c r="G81" s="8" t="s">
        <v>1678</v>
      </c>
      <c r="H81" s="8" t="s">
        <v>3</v>
      </c>
      <c r="I81" s="7" t="str">
        <f>HYPERLINK("https://www.airitibooks.com/Detail/Detail?PublicationID=P20120330033", "https://www.airitibooks.com/Detail/Detail?PublicationID=P20120330033")</f>
        <v>https://www.airitibooks.com/Detail/Detail?PublicationID=P20120330033</v>
      </c>
    </row>
    <row r="82" spans="1:9" ht="21" customHeight="1" x14ac:dyDescent="0.4">
      <c r="A82" s="8" t="s">
        <v>1464</v>
      </c>
      <c r="B82" s="8" t="s">
        <v>1465</v>
      </c>
      <c r="C82" s="8" t="s">
        <v>147</v>
      </c>
      <c r="D82" s="8" t="s">
        <v>156</v>
      </c>
      <c r="E82" s="8" t="s">
        <v>1679</v>
      </c>
      <c r="F82" s="8" t="s">
        <v>1467</v>
      </c>
      <c r="G82" s="8" t="s">
        <v>1678</v>
      </c>
      <c r="H82" s="8" t="s">
        <v>3</v>
      </c>
      <c r="I82" s="7" t="str">
        <f>HYPERLINK("https://www.airitibooks.com/Detail/Detail?PublicationID=P20120330034", "https://www.airitibooks.com/Detail/Detail?PublicationID=P20120330034")</f>
        <v>https://www.airitibooks.com/Detail/Detail?PublicationID=P20120330034</v>
      </c>
    </row>
    <row r="83" spans="1:9" ht="21" customHeight="1" x14ac:dyDescent="0.4">
      <c r="A83" s="8" t="s">
        <v>1464</v>
      </c>
      <c r="B83" s="8" t="s">
        <v>1465</v>
      </c>
      <c r="C83" s="8" t="s">
        <v>158</v>
      </c>
      <c r="D83" s="8" t="s">
        <v>157</v>
      </c>
      <c r="E83" s="8" t="s">
        <v>1680</v>
      </c>
      <c r="F83" s="8" t="s">
        <v>1467</v>
      </c>
      <c r="G83" s="8" t="s">
        <v>1681</v>
      </c>
      <c r="H83" s="8" t="s">
        <v>9</v>
      </c>
      <c r="I83" s="7" t="str">
        <f>HYPERLINK("https://www.airitibooks.com/Detail/Detail?PublicationID=P20120330035", "https://www.airitibooks.com/Detail/Detail?PublicationID=P20120330035")</f>
        <v>https://www.airitibooks.com/Detail/Detail?PublicationID=P20120330035</v>
      </c>
    </row>
    <row r="84" spans="1:9" ht="21" customHeight="1" x14ac:dyDescent="0.4">
      <c r="A84" s="8" t="s">
        <v>1464</v>
      </c>
      <c r="B84" s="8" t="s">
        <v>1465</v>
      </c>
      <c r="C84" s="8" t="s">
        <v>160</v>
      </c>
      <c r="D84" s="8" t="s">
        <v>159</v>
      </c>
      <c r="E84" s="8" t="s">
        <v>1682</v>
      </c>
      <c r="F84" s="8" t="s">
        <v>1467</v>
      </c>
      <c r="G84" s="8" t="s">
        <v>1683</v>
      </c>
      <c r="H84" s="8" t="s">
        <v>3</v>
      </c>
      <c r="I84" s="7" t="str">
        <f>HYPERLINK("https://www.airitibooks.com/Detail/Detail?PublicationID=P20120330036", "https://www.airitibooks.com/Detail/Detail?PublicationID=P20120330036")</f>
        <v>https://www.airitibooks.com/Detail/Detail?PublicationID=P20120330036</v>
      </c>
    </row>
    <row r="85" spans="1:9" ht="21" customHeight="1" x14ac:dyDescent="0.4">
      <c r="A85" s="8" t="s">
        <v>1480</v>
      </c>
      <c r="B85" s="8" t="s">
        <v>1558</v>
      </c>
      <c r="C85" s="8" t="s">
        <v>162</v>
      </c>
      <c r="D85" s="8" t="s">
        <v>161</v>
      </c>
      <c r="E85" s="8" t="s">
        <v>1684</v>
      </c>
      <c r="F85" s="8" t="s">
        <v>1685</v>
      </c>
      <c r="G85" s="8" t="s">
        <v>1686</v>
      </c>
      <c r="H85" s="8" t="s">
        <v>3</v>
      </c>
      <c r="I85" s="7" t="str">
        <f>HYPERLINK("https://www.airitibooks.com/Detail/Detail?PublicationID=P20120403038", "https://www.airitibooks.com/Detail/Detail?PublicationID=P20120403038")</f>
        <v>https://www.airitibooks.com/Detail/Detail?PublicationID=P20120403038</v>
      </c>
    </row>
    <row r="86" spans="1:9" ht="21" customHeight="1" x14ac:dyDescent="0.4">
      <c r="A86" s="8" t="s">
        <v>1480</v>
      </c>
      <c r="B86" s="8" t="s">
        <v>1558</v>
      </c>
      <c r="C86" s="8" t="s">
        <v>66</v>
      </c>
      <c r="D86" s="8" t="s">
        <v>163</v>
      </c>
      <c r="E86" s="8" t="s">
        <v>1687</v>
      </c>
      <c r="F86" s="8" t="s">
        <v>1685</v>
      </c>
      <c r="G86" s="8" t="s">
        <v>1688</v>
      </c>
      <c r="H86" s="8" t="s">
        <v>3</v>
      </c>
      <c r="I86" s="7" t="str">
        <f>HYPERLINK("https://www.airitibooks.com/Detail/Detail?PublicationID=P20120403039", "https://www.airitibooks.com/Detail/Detail?PublicationID=P20120403039")</f>
        <v>https://www.airitibooks.com/Detail/Detail?PublicationID=P20120403039</v>
      </c>
    </row>
    <row r="87" spans="1:9" ht="21" customHeight="1" x14ac:dyDescent="0.4">
      <c r="A87" s="8" t="s">
        <v>1480</v>
      </c>
      <c r="B87" s="8" t="s">
        <v>1558</v>
      </c>
      <c r="C87" s="8" t="s">
        <v>66</v>
      </c>
      <c r="D87" s="8" t="s">
        <v>164</v>
      </c>
      <c r="E87" s="8" t="s">
        <v>1689</v>
      </c>
      <c r="F87" s="8" t="s">
        <v>1685</v>
      </c>
      <c r="G87" s="8" t="s">
        <v>1690</v>
      </c>
      <c r="H87" s="8" t="s">
        <v>3</v>
      </c>
      <c r="I87" s="7" t="str">
        <f>HYPERLINK("https://www.airitibooks.com/Detail/Detail?PublicationID=P20120403041", "https://www.airitibooks.com/Detail/Detail?PublicationID=P20120403041")</f>
        <v>https://www.airitibooks.com/Detail/Detail?PublicationID=P20120403041</v>
      </c>
    </row>
    <row r="88" spans="1:9" ht="21" customHeight="1" x14ac:dyDescent="0.4">
      <c r="A88" s="8" t="s">
        <v>1480</v>
      </c>
      <c r="B88" s="8" t="s">
        <v>1558</v>
      </c>
      <c r="C88" s="8" t="s">
        <v>166</v>
      </c>
      <c r="D88" s="8" t="s">
        <v>165</v>
      </c>
      <c r="E88" s="8" t="s">
        <v>1691</v>
      </c>
      <c r="F88" s="8" t="s">
        <v>1685</v>
      </c>
      <c r="G88" s="8" t="s">
        <v>1692</v>
      </c>
      <c r="H88" s="8" t="s">
        <v>3</v>
      </c>
      <c r="I88" s="7" t="str">
        <f>HYPERLINK("https://www.airitibooks.com/Detail/Detail?PublicationID=P20120403042", "https://www.airitibooks.com/Detail/Detail?PublicationID=P20120403042")</f>
        <v>https://www.airitibooks.com/Detail/Detail?PublicationID=P20120403042</v>
      </c>
    </row>
    <row r="89" spans="1:9" ht="21" customHeight="1" x14ac:dyDescent="0.4">
      <c r="A89" s="8" t="s">
        <v>1480</v>
      </c>
      <c r="B89" s="8" t="s">
        <v>1558</v>
      </c>
      <c r="C89" s="8" t="s">
        <v>168</v>
      </c>
      <c r="D89" s="8" t="s">
        <v>167</v>
      </c>
      <c r="E89" s="8" t="s">
        <v>1693</v>
      </c>
      <c r="F89" s="8" t="s">
        <v>1685</v>
      </c>
      <c r="G89" s="8" t="s">
        <v>1694</v>
      </c>
      <c r="H89" s="8" t="s">
        <v>3</v>
      </c>
      <c r="I89" s="7" t="str">
        <f>HYPERLINK("https://www.airitibooks.com/Detail/Detail?PublicationID=P20120403043", "https://www.airitibooks.com/Detail/Detail?PublicationID=P20120403043")</f>
        <v>https://www.airitibooks.com/Detail/Detail?PublicationID=P20120403043</v>
      </c>
    </row>
    <row r="90" spans="1:9" ht="21" customHeight="1" x14ac:dyDescent="0.4">
      <c r="A90" s="8" t="s">
        <v>1480</v>
      </c>
      <c r="B90" s="8" t="s">
        <v>1558</v>
      </c>
      <c r="C90" s="8" t="s">
        <v>66</v>
      </c>
      <c r="D90" s="8" t="s">
        <v>169</v>
      </c>
      <c r="E90" s="8" t="s">
        <v>1695</v>
      </c>
      <c r="F90" s="8" t="s">
        <v>1685</v>
      </c>
      <c r="G90" s="8" t="s">
        <v>1696</v>
      </c>
      <c r="H90" s="8" t="s">
        <v>3</v>
      </c>
      <c r="I90" s="7" t="str">
        <f>HYPERLINK("https://www.airitibooks.com/Detail/Detail?PublicationID=P20120403044", "https://www.airitibooks.com/Detail/Detail?PublicationID=P20120403044")</f>
        <v>https://www.airitibooks.com/Detail/Detail?PublicationID=P20120403044</v>
      </c>
    </row>
    <row r="91" spans="1:9" ht="21" customHeight="1" x14ac:dyDescent="0.4">
      <c r="A91" s="8" t="s">
        <v>1480</v>
      </c>
      <c r="B91" s="8" t="s">
        <v>1558</v>
      </c>
      <c r="C91" s="8" t="s">
        <v>66</v>
      </c>
      <c r="D91" s="8" t="s">
        <v>170</v>
      </c>
      <c r="E91" s="8" t="s">
        <v>1697</v>
      </c>
      <c r="F91" s="8" t="s">
        <v>1685</v>
      </c>
      <c r="G91" s="8" t="s">
        <v>1698</v>
      </c>
      <c r="H91" s="8" t="s">
        <v>9</v>
      </c>
      <c r="I91" s="7" t="str">
        <f>HYPERLINK("https://www.airitibooks.com/Detail/Detail?PublicationID=P20120403045", "https://www.airitibooks.com/Detail/Detail?PublicationID=P20120403045")</f>
        <v>https://www.airitibooks.com/Detail/Detail?PublicationID=P20120403045</v>
      </c>
    </row>
    <row r="92" spans="1:9" ht="21" customHeight="1" x14ac:dyDescent="0.4">
      <c r="A92" s="8" t="s">
        <v>1464</v>
      </c>
      <c r="B92" s="8" t="s">
        <v>1484</v>
      </c>
      <c r="C92" s="8" t="s">
        <v>172</v>
      </c>
      <c r="D92" s="8" t="s">
        <v>171</v>
      </c>
      <c r="E92" s="8" t="s">
        <v>1699</v>
      </c>
      <c r="F92" s="8" t="s">
        <v>1610</v>
      </c>
      <c r="G92" s="8" t="s">
        <v>1700</v>
      </c>
      <c r="H92" s="8" t="s">
        <v>3</v>
      </c>
      <c r="I92" s="7" t="str">
        <f>HYPERLINK("https://www.airitibooks.com/Detail/Detail?PublicationID=P20120403049", "https://www.airitibooks.com/Detail/Detail?PublicationID=P20120403049")</f>
        <v>https://www.airitibooks.com/Detail/Detail?PublicationID=P20120403049</v>
      </c>
    </row>
    <row r="93" spans="1:9" ht="21" customHeight="1" x14ac:dyDescent="0.4">
      <c r="A93" s="8" t="s">
        <v>1464</v>
      </c>
      <c r="B93" s="8" t="s">
        <v>1484</v>
      </c>
      <c r="C93" s="8" t="s">
        <v>172</v>
      </c>
      <c r="D93" s="8" t="s">
        <v>173</v>
      </c>
      <c r="E93" s="8" t="s">
        <v>1701</v>
      </c>
      <c r="F93" s="8" t="s">
        <v>1610</v>
      </c>
      <c r="G93" s="8" t="s">
        <v>1702</v>
      </c>
      <c r="H93" s="8" t="s">
        <v>3</v>
      </c>
      <c r="I93" s="7" t="str">
        <f>HYPERLINK("https://www.airitibooks.com/Detail/Detail?PublicationID=P20120403050", "https://www.airitibooks.com/Detail/Detail?PublicationID=P20120403050")</f>
        <v>https://www.airitibooks.com/Detail/Detail?PublicationID=P20120403050</v>
      </c>
    </row>
    <row r="94" spans="1:9" ht="21" customHeight="1" x14ac:dyDescent="0.4">
      <c r="A94" s="8" t="s">
        <v>1464</v>
      </c>
      <c r="B94" s="8" t="s">
        <v>1484</v>
      </c>
      <c r="C94" s="8" t="s">
        <v>172</v>
      </c>
      <c r="D94" s="8" t="s">
        <v>174</v>
      </c>
      <c r="E94" s="8" t="s">
        <v>1703</v>
      </c>
      <c r="F94" s="8" t="s">
        <v>1610</v>
      </c>
      <c r="G94" s="8" t="s">
        <v>1704</v>
      </c>
      <c r="H94" s="8" t="s">
        <v>3</v>
      </c>
      <c r="I94" s="7" t="str">
        <f>HYPERLINK("https://www.airitibooks.com/Detail/Detail?PublicationID=P20120403051", "https://www.airitibooks.com/Detail/Detail?PublicationID=P20120403051")</f>
        <v>https://www.airitibooks.com/Detail/Detail?PublicationID=P20120403051</v>
      </c>
    </row>
    <row r="95" spans="1:9" ht="21" customHeight="1" x14ac:dyDescent="0.4">
      <c r="A95" s="8" t="s">
        <v>1480</v>
      </c>
      <c r="B95" s="8" t="s">
        <v>1490</v>
      </c>
      <c r="C95" s="8" t="s">
        <v>176</v>
      </c>
      <c r="D95" s="8" t="s">
        <v>175</v>
      </c>
      <c r="E95" s="8" t="s">
        <v>1705</v>
      </c>
      <c r="F95" s="8" t="s">
        <v>1610</v>
      </c>
      <c r="G95" s="8" t="s">
        <v>1706</v>
      </c>
      <c r="H95" s="8" t="s">
        <v>9</v>
      </c>
      <c r="I95" s="7" t="str">
        <f>HYPERLINK("https://www.airitibooks.com/Detail/Detail?PublicationID=P20120403052", "https://www.airitibooks.com/Detail/Detail?PublicationID=P20120403052")</f>
        <v>https://www.airitibooks.com/Detail/Detail?PublicationID=P20120403052</v>
      </c>
    </row>
    <row r="96" spans="1:9" ht="21" customHeight="1" x14ac:dyDescent="0.4">
      <c r="A96" s="8" t="s">
        <v>1464</v>
      </c>
      <c r="B96" s="8" t="s">
        <v>1484</v>
      </c>
      <c r="C96" s="8" t="s">
        <v>178</v>
      </c>
      <c r="D96" s="8" t="s">
        <v>177</v>
      </c>
      <c r="E96" s="8" t="s">
        <v>1707</v>
      </c>
      <c r="F96" s="8" t="s">
        <v>1610</v>
      </c>
      <c r="G96" s="8" t="s">
        <v>1708</v>
      </c>
      <c r="H96" s="8" t="s">
        <v>3</v>
      </c>
      <c r="I96" s="7" t="str">
        <f>HYPERLINK("https://www.airitibooks.com/Detail/Detail?PublicationID=P20120403053", "https://www.airitibooks.com/Detail/Detail?PublicationID=P20120403053")</f>
        <v>https://www.airitibooks.com/Detail/Detail?PublicationID=P20120403053</v>
      </c>
    </row>
    <row r="97" spans="1:9" ht="21" customHeight="1" x14ac:dyDescent="0.4">
      <c r="A97" s="8" t="s">
        <v>1480</v>
      </c>
      <c r="B97" s="8" t="s">
        <v>1490</v>
      </c>
      <c r="C97" s="8" t="s">
        <v>180</v>
      </c>
      <c r="D97" s="8" t="s">
        <v>179</v>
      </c>
      <c r="E97" s="8" t="s">
        <v>1709</v>
      </c>
      <c r="F97" s="8" t="s">
        <v>1610</v>
      </c>
      <c r="G97" s="8" t="s">
        <v>1710</v>
      </c>
      <c r="H97" s="8" t="s">
        <v>9</v>
      </c>
      <c r="I97" s="7" t="str">
        <f>HYPERLINK("https://www.airitibooks.com/Detail/Detail?PublicationID=P20120403054", "https://www.airitibooks.com/Detail/Detail?PublicationID=P20120403054")</f>
        <v>https://www.airitibooks.com/Detail/Detail?PublicationID=P20120403054</v>
      </c>
    </row>
    <row r="98" spans="1:9" ht="21" customHeight="1" x14ac:dyDescent="0.4">
      <c r="A98" s="8" t="s">
        <v>1480</v>
      </c>
      <c r="B98" s="8" t="s">
        <v>1490</v>
      </c>
      <c r="C98" s="8" t="s">
        <v>176</v>
      </c>
      <c r="D98" s="8" t="s">
        <v>181</v>
      </c>
      <c r="E98" s="8" t="s">
        <v>1711</v>
      </c>
      <c r="F98" s="8" t="s">
        <v>1610</v>
      </c>
      <c r="G98" s="8" t="s">
        <v>1712</v>
      </c>
      <c r="H98" s="8" t="s">
        <v>3</v>
      </c>
      <c r="I98" s="7" t="str">
        <f>HYPERLINK("https://www.airitibooks.com/Detail/Detail?PublicationID=P20120403055", "https://www.airitibooks.com/Detail/Detail?PublicationID=P20120403055")</f>
        <v>https://www.airitibooks.com/Detail/Detail?PublicationID=P20120403055</v>
      </c>
    </row>
    <row r="99" spans="1:9" ht="21" customHeight="1" x14ac:dyDescent="0.4">
      <c r="A99" s="8" t="s">
        <v>1480</v>
      </c>
      <c r="B99" s="8" t="s">
        <v>1490</v>
      </c>
      <c r="C99" s="8" t="s">
        <v>176</v>
      </c>
      <c r="D99" s="8" t="s">
        <v>182</v>
      </c>
      <c r="E99" s="8" t="s">
        <v>1713</v>
      </c>
      <c r="F99" s="8" t="s">
        <v>1610</v>
      </c>
      <c r="G99" s="8" t="s">
        <v>1714</v>
      </c>
      <c r="H99" s="8" t="s">
        <v>9</v>
      </c>
      <c r="I99" s="7" t="str">
        <f>HYPERLINK("https://www.airitibooks.com/Detail/Detail?PublicationID=P20120403056", "https://www.airitibooks.com/Detail/Detail?PublicationID=P20120403056")</f>
        <v>https://www.airitibooks.com/Detail/Detail?PublicationID=P20120403056</v>
      </c>
    </row>
    <row r="100" spans="1:9" ht="21" customHeight="1" x14ac:dyDescent="0.4">
      <c r="A100" s="8" t="s">
        <v>1480</v>
      </c>
      <c r="B100" s="8" t="s">
        <v>1490</v>
      </c>
      <c r="C100" s="8" t="s">
        <v>176</v>
      </c>
      <c r="D100" s="8" t="s">
        <v>183</v>
      </c>
      <c r="E100" s="8" t="s">
        <v>1715</v>
      </c>
      <c r="F100" s="8" t="s">
        <v>1610</v>
      </c>
      <c r="G100" s="8" t="s">
        <v>1716</v>
      </c>
      <c r="H100" s="8" t="s">
        <v>9</v>
      </c>
      <c r="I100" s="7" t="str">
        <f>HYPERLINK("https://www.airitibooks.com/Detail/Detail?PublicationID=P20120403057", "https://www.airitibooks.com/Detail/Detail?PublicationID=P20120403057")</f>
        <v>https://www.airitibooks.com/Detail/Detail?PublicationID=P20120403057</v>
      </c>
    </row>
    <row r="101" spans="1:9" ht="21" customHeight="1" x14ac:dyDescent="0.4">
      <c r="A101" s="8" t="s">
        <v>1480</v>
      </c>
      <c r="B101" s="8" t="s">
        <v>1490</v>
      </c>
      <c r="C101" s="8" t="s">
        <v>176</v>
      </c>
      <c r="D101" s="8" t="s">
        <v>184</v>
      </c>
      <c r="E101" s="8" t="s">
        <v>1717</v>
      </c>
      <c r="F101" s="8" t="s">
        <v>1610</v>
      </c>
      <c r="G101" s="8" t="s">
        <v>1718</v>
      </c>
      <c r="H101" s="8" t="s">
        <v>3</v>
      </c>
      <c r="I101" s="7" t="str">
        <f>HYPERLINK("https://www.airitibooks.com/Detail/Detail?PublicationID=P20120403058", "https://www.airitibooks.com/Detail/Detail?PublicationID=P20120403058")</f>
        <v>https://www.airitibooks.com/Detail/Detail?PublicationID=P20120403058</v>
      </c>
    </row>
    <row r="102" spans="1:9" ht="21" customHeight="1" x14ac:dyDescent="0.4">
      <c r="A102" s="8" t="s">
        <v>1464</v>
      </c>
      <c r="B102" s="8" t="s">
        <v>1484</v>
      </c>
      <c r="C102" s="8" t="s">
        <v>172</v>
      </c>
      <c r="D102" s="8" t="s">
        <v>185</v>
      </c>
      <c r="E102" s="8" t="s">
        <v>1719</v>
      </c>
      <c r="F102" s="8" t="s">
        <v>1610</v>
      </c>
      <c r="G102" s="8" t="s">
        <v>1720</v>
      </c>
      <c r="H102" s="8" t="s">
        <v>3</v>
      </c>
      <c r="I102" s="7" t="str">
        <f>HYPERLINK("https://www.airitibooks.com/Detail/Detail?PublicationID=P20120403059", "https://www.airitibooks.com/Detail/Detail?PublicationID=P20120403059")</f>
        <v>https://www.airitibooks.com/Detail/Detail?PublicationID=P20120403059</v>
      </c>
    </row>
    <row r="103" spans="1:9" ht="21" customHeight="1" x14ac:dyDescent="0.4">
      <c r="A103" s="8" t="s">
        <v>1464</v>
      </c>
      <c r="B103" s="8" t="s">
        <v>1484</v>
      </c>
      <c r="C103" s="8" t="s">
        <v>172</v>
      </c>
      <c r="D103" s="8" t="s">
        <v>186</v>
      </c>
      <c r="E103" s="8" t="s">
        <v>1721</v>
      </c>
      <c r="F103" s="8" t="s">
        <v>1610</v>
      </c>
      <c r="G103" s="8" t="s">
        <v>1611</v>
      </c>
      <c r="H103" s="8" t="s">
        <v>3</v>
      </c>
      <c r="I103" s="7" t="str">
        <f>HYPERLINK("https://www.airitibooks.com/Detail/Detail?PublicationID=P20120403060", "https://www.airitibooks.com/Detail/Detail?PublicationID=P20120403060")</f>
        <v>https://www.airitibooks.com/Detail/Detail?PublicationID=P20120403060</v>
      </c>
    </row>
    <row r="104" spans="1:9" ht="21" customHeight="1" x14ac:dyDescent="0.4">
      <c r="A104" s="8" t="s">
        <v>1480</v>
      </c>
      <c r="B104" s="8" t="s">
        <v>1490</v>
      </c>
      <c r="C104" s="8" t="s">
        <v>188</v>
      </c>
      <c r="D104" s="8" t="s">
        <v>187</v>
      </c>
      <c r="E104" s="8" t="s">
        <v>1722</v>
      </c>
      <c r="F104" s="8" t="s">
        <v>15</v>
      </c>
      <c r="G104" s="8" t="s">
        <v>1723</v>
      </c>
      <c r="H104" s="8" t="s">
        <v>3</v>
      </c>
      <c r="I104" s="7" t="str">
        <f>HYPERLINK("https://www.airitibooks.com/Detail/Detail?PublicationID=P20120406002", "https://www.airitibooks.com/Detail/Detail?PublicationID=P20120406002")</f>
        <v>https://www.airitibooks.com/Detail/Detail?PublicationID=P20120406002</v>
      </c>
    </row>
    <row r="105" spans="1:9" ht="21" customHeight="1" x14ac:dyDescent="0.4">
      <c r="A105" s="8" t="s">
        <v>1475</v>
      </c>
      <c r="B105" s="8" t="s">
        <v>1512</v>
      </c>
      <c r="C105" s="8" t="s">
        <v>190</v>
      </c>
      <c r="D105" s="8" t="s">
        <v>189</v>
      </c>
      <c r="E105" s="8" t="s">
        <v>1724</v>
      </c>
      <c r="F105" s="8" t="s">
        <v>1501</v>
      </c>
      <c r="G105" s="8" t="s">
        <v>1725</v>
      </c>
      <c r="H105" s="8" t="s">
        <v>9</v>
      </c>
      <c r="I105" s="7" t="str">
        <f>HYPERLINK("https://www.airitibooks.com/Detail/Detail?PublicationID=P20120413068", "https://www.airitibooks.com/Detail/Detail?PublicationID=P20120413068")</f>
        <v>https://www.airitibooks.com/Detail/Detail?PublicationID=P20120413068</v>
      </c>
    </row>
    <row r="106" spans="1:9" ht="21" customHeight="1" x14ac:dyDescent="0.4">
      <c r="A106" s="8" t="s">
        <v>1480</v>
      </c>
      <c r="B106" s="8" t="s">
        <v>1481</v>
      </c>
      <c r="C106" s="8" t="s">
        <v>192</v>
      </c>
      <c r="D106" s="8" t="s">
        <v>191</v>
      </c>
      <c r="E106" s="8" t="s">
        <v>1726</v>
      </c>
      <c r="F106" s="8" t="s">
        <v>1501</v>
      </c>
      <c r="G106" s="8" t="s">
        <v>1727</v>
      </c>
      <c r="H106" s="8" t="s">
        <v>3</v>
      </c>
      <c r="I106" s="7" t="str">
        <f>HYPERLINK("https://www.airitibooks.com/Detail/Detail?PublicationID=P20120413069", "https://www.airitibooks.com/Detail/Detail?PublicationID=P20120413069")</f>
        <v>https://www.airitibooks.com/Detail/Detail?PublicationID=P20120413069</v>
      </c>
    </row>
    <row r="107" spans="1:9" ht="21" customHeight="1" x14ac:dyDescent="0.4">
      <c r="A107" s="8" t="s">
        <v>1480</v>
      </c>
      <c r="B107" s="8" t="s">
        <v>1568</v>
      </c>
      <c r="C107" s="8" t="s">
        <v>194</v>
      </c>
      <c r="D107" s="8" t="s">
        <v>193</v>
      </c>
      <c r="E107" s="8" t="s">
        <v>1728</v>
      </c>
      <c r="F107" s="8" t="s">
        <v>1501</v>
      </c>
      <c r="G107" s="8" t="s">
        <v>1729</v>
      </c>
      <c r="H107" s="8" t="s">
        <v>9</v>
      </c>
      <c r="I107" s="7" t="str">
        <f>HYPERLINK("https://www.airitibooks.com/Detail/Detail?PublicationID=P20120413070", "https://www.airitibooks.com/Detail/Detail?PublicationID=P20120413070")</f>
        <v>https://www.airitibooks.com/Detail/Detail?PublicationID=P20120413070</v>
      </c>
    </row>
    <row r="108" spans="1:9" ht="21" customHeight="1" x14ac:dyDescent="0.4">
      <c r="A108" s="8" t="s">
        <v>1480</v>
      </c>
      <c r="B108" s="8" t="s">
        <v>1490</v>
      </c>
      <c r="C108" s="8" t="s">
        <v>197</v>
      </c>
      <c r="D108" s="8" t="s">
        <v>195</v>
      </c>
      <c r="E108" s="8" t="s">
        <v>1730</v>
      </c>
      <c r="F108" s="8" t="s">
        <v>1501</v>
      </c>
      <c r="G108" s="8" t="s">
        <v>1731</v>
      </c>
      <c r="H108" s="8" t="s">
        <v>9</v>
      </c>
      <c r="I108" s="7" t="str">
        <f>HYPERLINK("https://www.airitibooks.com/Detail/Detail?PublicationID=P20120413072", "https://www.airitibooks.com/Detail/Detail?PublicationID=P20120413072")</f>
        <v>https://www.airitibooks.com/Detail/Detail?PublicationID=P20120413072</v>
      </c>
    </row>
    <row r="109" spans="1:9" ht="21" customHeight="1" x14ac:dyDescent="0.4">
      <c r="A109" s="8" t="s">
        <v>1480</v>
      </c>
      <c r="B109" s="8" t="s">
        <v>1490</v>
      </c>
      <c r="C109" s="8" t="s">
        <v>197</v>
      </c>
      <c r="D109" s="8" t="s">
        <v>198</v>
      </c>
      <c r="E109" s="8" t="s">
        <v>1732</v>
      </c>
      <c r="F109" s="8" t="s">
        <v>1501</v>
      </c>
      <c r="G109" s="8" t="s">
        <v>1733</v>
      </c>
      <c r="H109" s="8" t="s">
        <v>3</v>
      </c>
      <c r="I109" s="7" t="str">
        <f>HYPERLINK("https://www.airitibooks.com/Detail/Detail?PublicationID=P20120413074", "https://www.airitibooks.com/Detail/Detail?PublicationID=P20120413074")</f>
        <v>https://www.airitibooks.com/Detail/Detail?PublicationID=P20120413074</v>
      </c>
    </row>
    <row r="110" spans="1:9" ht="21" customHeight="1" x14ac:dyDescent="0.4">
      <c r="A110" s="8" t="s">
        <v>1464</v>
      </c>
      <c r="B110" s="8" t="s">
        <v>1533</v>
      </c>
      <c r="C110" s="8" t="s">
        <v>200</v>
      </c>
      <c r="D110" s="8" t="s">
        <v>199</v>
      </c>
      <c r="E110" s="8" t="s">
        <v>1734</v>
      </c>
      <c r="F110" s="8" t="s">
        <v>1501</v>
      </c>
      <c r="G110" s="8" t="s">
        <v>1735</v>
      </c>
      <c r="H110" s="8" t="s">
        <v>3</v>
      </c>
      <c r="I110" s="7" t="str">
        <f>HYPERLINK("https://www.airitibooks.com/Detail/Detail?PublicationID=P20120413075", "https://www.airitibooks.com/Detail/Detail?PublicationID=P20120413075")</f>
        <v>https://www.airitibooks.com/Detail/Detail?PublicationID=P20120413075</v>
      </c>
    </row>
    <row r="111" spans="1:9" ht="21" customHeight="1" x14ac:dyDescent="0.4">
      <c r="A111" s="8" t="s">
        <v>1517</v>
      </c>
      <c r="B111" s="8" t="s">
        <v>1736</v>
      </c>
      <c r="C111" s="8" t="s">
        <v>202</v>
      </c>
      <c r="D111" s="8" t="s">
        <v>201</v>
      </c>
      <c r="E111" s="8" t="s">
        <v>1737</v>
      </c>
      <c r="F111" s="8" t="s">
        <v>1501</v>
      </c>
      <c r="G111" s="8" t="s">
        <v>1738</v>
      </c>
      <c r="H111" s="8" t="s">
        <v>3</v>
      </c>
      <c r="I111" s="7" t="str">
        <f>HYPERLINK("https://www.airitibooks.com/Detail/Detail?PublicationID=P20120413077", "https://www.airitibooks.com/Detail/Detail?PublicationID=P20120413077")</f>
        <v>https://www.airitibooks.com/Detail/Detail?PublicationID=P20120413077</v>
      </c>
    </row>
    <row r="112" spans="1:9" ht="21" customHeight="1" x14ac:dyDescent="0.4">
      <c r="A112" s="8" t="s">
        <v>1475</v>
      </c>
      <c r="B112" s="8" t="s">
        <v>1739</v>
      </c>
      <c r="C112" s="8" t="s">
        <v>204</v>
      </c>
      <c r="D112" s="8" t="s">
        <v>203</v>
      </c>
      <c r="E112" s="8" t="s">
        <v>1740</v>
      </c>
      <c r="F112" s="8" t="s">
        <v>1501</v>
      </c>
      <c r="G112" s="8" t="s">
        <v>1741</v>
      </c>
      <c r="H112" s="8" t="s">
        <v>3</v>
      </c>
      <c r="I112" s="7" t="str">
        <f>HYPERLINK("https://www.airitibooks.com/Detail/Detail?PublicationID=P20120413078", "https://www.airitibooks.com/Detail/Detail?PublicationID=P20120413078")</f>
        <v>https://www.airitibooks.com/Detail/Detail?PublicationID=P20120413078</v>
      </c>
    </row>
    <row r="113" spans="1:9" ht="21" customHeight="1" x14ac:dyDescent="0.4">
      <c r="A113" s="8" t="s">
        <v>1553</v>
      </c>
      <c r="B113" s="8" t="s">
        <v>1595</v>
      </c>
      <c r="C113" s="8" t="s">
        <v>206</v>
      </c>
      <c r="D113" s="8" t="s">
        <v>205</v>
      </c>
      <c r="E113" s="8" t="s">
        <v>1742</v>
      </c>
      <c r="F113" s="8" t="s">
        <v>1501</v>
      </c>
      <c r="G113" s="8" t="s">
        <v>1743</v>
      </c>
      <c r="H113" s="8" t="s">
        <v>3</v>
      </c>
      <c r="I113" s="7" t="str">
        <f>HYPERLINK("https://www.airitibooks.com/Detail/Detail?PublicationID=P20120413079", "https://www.airitibooks.com/Detail/Detail?PublicationID=P20120413079")</f>
        <v>https://www.airitibooks.com/Detail/Detail?PublicationID=P20120413079</v>
      </c>
    </row>
    <row r="114" spans="1:9" ht="21" customHeight="1" x14ac:dyDescent="0.4">
      <c r="A114" s="8" t="s">
        <v>1553</v>
      </c>
      <c r="B114" s="8" t="s">
        <v>1554</v>
      </c>
      <c r="C114" s="8" t="s">
        <v>208</v>
      </c>
      <c r="D114" s="8" t="s">
        <v>207</v>
      </c>
      <c r="E114" s="8" t="s">
        <v>1744</v>
      </c>
      <c r="F114" s="8" t="s">
        <v>1501</v>
      </c>
      <c r="G114" s="8" t="s">
        <v>1745</v>
      </c>
      <c r="H114" s="8" t="s">
        <v>3</v>
      </c>
      <c r="I114" s="7" t="str">
        <f>HYPERLINK("https://www.airitibooks.com/Detail/Detail?PublicationID=P20120413080", "https://www.airitibooks.com/Detail/Detail?PublicationID=P20120413080")</f>
        <v>https://www.airitibooks.com/Detail/Detail?PublicationID=P20120413080</v>
      </c>
    </row>
    <row r="115" spans="1:9" ht="21" customHeight="1" x14ac:dyDescent="0.4">
      <c r="A115" s="8" t="s">
        <v>1480</v>
      </c>
      <c r="B115" s="8" t="s">
        <v>1746</v>
      </c>
      <c r="C115" s="8" t="s">
        <v>210</v>
      </c>
      <c r="D115" s="8" t="s">
        <v>209</v>
      </c>
      <c r="E115" s="8" t="s">
        <v>1747</v>
      </c>
      <c r="F115" s="8" t="s">
        <v>1501</v>
      </c>
      <c r="G115" s="8" t="s">
        <v>1738</v>
      </c>
      <c r="H115" s="8" t="s">
        <v>9</v>
      </c>
      <c r="I115" s="7" t="str">
        <f>HYPERLINK("https://www.airitibooks.com/Detail/Detail?PublicationID=P20120413081", "https://www.airitibooks.com/Detail/Detail?PublicationID=P20120413081")</f>
        <v>https://www.airitibooks.com/Detail/Detail?PublicationID=P20120413081</v>
      </c>
    </row>
    <row r="116" spans="1:9" ht="21" customHeight="1" x14ac:dyDescent="0.4">
      <c r="A116" s="8" t="s">
        <v>1480</v>
      </c>
      <c r="B116" s="8" t="s">
        <v>1509</v>
      </c>
      <c r="C116" s="8" t="s">
        <v>213</v>
      </c>
      <c r="D116" s="8" t="s">
        <v>211</v>
      </c>
      <c r="E116" s="8" t="s">
        <v>1748</v>
      </c>
      <c r="F116" s="8" t="s">
        <v>1501</v>
      </c>
      <c r="G116" s="8" t="s">
        <v>1738</v>
      </c>
      <c r="H116" s="8" t="s">
        <v>3</v>
      </c>
      <c r="I116" s="7" t="str">
        <f>HYPERLINK("https://www.airitibooks.com/Detail/Detail?PublicationID=P20120413082", "https://www.airitibooks.com/Detail/Detail?PublicationID=P20120413082")</f>
        <v>https://www.airitibooks.com/Detail/Detail?PublicationID=P20120413082</v>
      </c>
    </row>
    <row r="117" spans="1:9" ht="21" customHeight="1" x14ac:dyDescent="0.4">
      <c r="A117" s="8" t="s">
        <v>1480</v>
      </c>
      <c r="B117" s="8" t="s">
        <v>1509</v>
      </c>
      <c r="C117" s="8" t="s">
        <v>213</v>
      </c>
      <c r="D117" s="8" t="s">
        <v>214</v>
      </c>
      <c r="E117" s="8" t="s">
        <v>1749</v>
      </c>
      <c r="F117" s="8" t="s">
        <v>1501</v>
      </c>
      <c r="G117" s="8" t="s">
        <v>1738</v>
      </c>
      <c r="H117" s="8" t="s">
        <v>3</v>
      </c>
      <c r="I117" s="7" t="str">
        <f>HYPERLINK("https://www.airitibooks.com/Detail/Detail?PublicationID=P20120413083", "https://www.airitibooks.com/Detail/Detail?PublicationID=P20120413083")</f>
        <v>https://www.airitibooks.com/Detail/Detail?PublicationID=P20120413083</v>
      </c>
    </row>
    <row r="118" spans="1:9" ht="21" customHeight="1" x14ac:dyDescent="0.4">
      <c r="A118" s="8" t="s">
        <v>1528</v>
      </c>
      <c r="B118" s="8" t="s">
        <v>1550</v>
      </c>
      <c r="C118" s="8" t="s">
        <v>216</v>
      </c>
      <c r="D118" s="8" t="s">
        <v>215</v>
      </c>
      <c r="E118" s="8" t="s">
        <v>1750</v>
      </c>
      <c r="F118" s="8" t="s">
        <v>15</v>
      </c>
      <c r="G118" s="8" t="s">
        <v>1751</v>
      </c>
      <c r="H118" s="8" t="s">
        <v>9</v>
      </c>
      <c r="I118" s="7" t="str">
        <f>HYPERLINK("https://www.airitibooks.com/Detail/Detail?PublicationID=P20120416002", "https://www.airitibooks.com/Detail/Detail?PublicationID=P20120416002")</f>
        <v>https://www.airitibooks.com/Detail/Detail?PublicationID=P20120416002</v>
      </c>
    </row>
    <row r="119" spans="1:9" ht="21" customHeight="1" x14ac:dyDescent="0.4">
      <c r="A119" s="8" t="s">
        <v>1464</v>
      </c>
      <c r="B119" s="8" t="s">
        <v>1484</v>
      </c>
      <c r="C119" s="8" t="s">
        <v>121</v>
      </c>
      <c r="D119" s="8" t="s">
        <v>217</v>
      </c>
      <c r="E119" s="8" t="s">
        <v>1752</v>
      </c>
      <c r="F119" s="8" t="s">
        <v>1753</v>
      </c>
      <c r="G119" s="8" t="s">
        <v>1754</v>
      </c>
      <c r="H119" s="8" t="s">
        <v>9</v>
      </c>
      <c r="I119" s="7" t="str">
        <f>HYPERLINK("https://www.airitibooks.com/Detail/Detail?PublicationID=P20120417003", "https://www.airitibooks.com/Detail/Detail?PublicationID=P20120417003")</f>
        <v>https://www.airitibooks.com/Detail/Detail?PublicationID=P20120417003</v>
      </c>
    </row>
    <row r="120" spans="1:9" ht="21" customHeight="1" x14ac:dyDescent="0.4">
      <c r="A120" s="8" t="s">
        <v>1494</v>
      </c>
      <c r="B120" s="8" t="s">
        <v>1755</v>
      </c>
      <c r="C120" s="8" t="s">
        <v>220</v>
      </c>
      <c r="D120" s="8" t="s">
        <v>218</v>
      </c>
      <c r="E120" s="8" t="s">
        <v>1756</v>
      </c>
      <c r="F120" s="8" t="s">
        <v>1566</v>
      </c>
      <c r="G120" s="8" t="s">
        <v>1757</v>
      </c>
      <c r="H120" s="8" t="s">
        <v>9</v>
      </c>
      <c r="I120" s="7" t="str">
        <f>HYPERLINK("https://www.airitibooks.com/Detail/Detail?PublicationID=P20120424002", "https://www.airitibooks.com/Detail/Detail?PublicationID=P20120424002")</f>
        <v>https://www.airitibooks.com/Detail/Detail?PublicationID=P20120424002</v>
      </c>
    </row>
    <row r="121" spans="1:9" ht="21" customHeight="1" x14ac:dyDescent="0.4">
      <c r="A121" s="8" t="s">
        <v>1517</v>
      </c>
      <c r="B121" s="8" t="s">
        <v>1758</v>
      </c>
      <c r="C121" s="8" t="s">
        <v>222</v>
      </c>
      <c r="D121" s="8" t="s">
        <v>221</v>
      </c>
      <c r="E121" s="8" t="s">
        <v>1759</v>
      </c>
      <c r="F121" s="8" t="s">
        <v>1566</v>
      </c>
      <c r="G121" s="8" t="s">
        <v>1757</v>
      </c>
      <c r="H121" s="8" t="s">
        <v>9</v>
      </c>
      <c r="I121" s="7" t="str">
        <f>HYPERLINK("https://www.airitibooks.com/Detail/Detail?PublicationID=P20120424003", "https://www.airitibooks.com/Detail/Detail?PublicationID=P20120424003")</f>
        <v>https://www.airitibooks.com/Detail/Detail?PublicationID=P20120424003</v>
      </c>
    </row>
    <row r="122" spans="1:9" ht="21" customHeight="1" x14ac:dyDescent="0.4">
      <c r="A122" s="8" t="s">
        <v>1553</v>
      </c>
      <c r="B122" s="8" t="s">
        <v>1760</v>
      </c>
      <c r="C122" s="8" t="s">
        <v>224</v>
      </c>
      <c r="D122" s="8" t="s">
        <v>223</v>
      </c>
      <c r="E122" s="8" t="s">
        <v>1761</v>
      </c>
      <c r="F122" s="8" t="s">
        <v>1566</v>
      </c>
      <c r="G122" s="8" t="s">
        <v>1762</v>
      </c>
      <c r="H122" s="8" t="s">
        <v>3</v>
      </c>
      <c r="I122" s="7" t="str">
        <f>HYPERLINK("https://www.airitibooks.com/Detail/Detail?PublicationID=P20120424004", "https://www.airitibooks.com/Detail/Detail?PublicationID=P20120424004")</f>
        <v>https://www.airitibooks.com/Detail/Detail?PublicationID=P20120424004</v>
      </c>
    </row>
    <row r="123" spans="1:9" ht="21" customHeight="1" x14ac:dyDescent="0.4">
      <c r="A123" s="8" t="s">
        <v>1553</v>
      </c>
      <c r="B123" s="8" t="s">
        <v>1760</v>
      </c>
      <c r="C123" s="8" t="s">
        <v>226</v>
      </c>
      <c r="D123" s="8" t="s">
        <v>225</v>
      </c>
      <c r="E123" s="8" t="s">
        <v>1763</v>
      </c>
      <c r="F123" s="8" t="s">
        <v>1566</v>
      </c>
      <c r="G123" s="8" t="s">
        <v>1764</v>
      </c>
      <c r="H123" s="8" t="s">
        <v>9</v>
      </c>
      <c r="I123" s="7" t="str">
        <f>HYPERLINK("https://www.airitibooks.com/Detail/Detail?PublicationID=P20120424005", "https://www.airitibooks.com/Detail/Detail?PublicationID=P20120424005")</f>
        <v>https://www.airitibooks.com/Detail/Detail?PublicationID=P20120424005</v>
      </c>
    </row>
    <row r="124" spans="1:9" ht="21" customHeight="1" x14ac:dyDescent="0.4">
      <c r="A124" s="8" t="s">
        <v>1494</v>
      </c>
      <c r="B124" s="8" t="s">
        <v>1755</v>
      </c>
      <c r="C124" s="8" t="s">
        <v>228</v>
      </c>
      <c r="D124" s="8" t="s">
        <v>227</v>
      </c>
      <c r="E124" s="8" t="s">
        <v>1765</v>
      </c>
      <c r="F124" s="8" t="s">
        <v>1566</v>
      </c>
      <c r="G124" s="8" t="s">
        <v>1766</v>
      </c>
      <c r="H124" s="8" t="s">
        <v>3</v>
      </c>
      <c r="I124" s="7" t="str">
        <f>HYPERLINK("https://www.airitibooks.com/Detail/Detail?PublicationID=P20120424006", "https://www.airitibooks.com/Detail/Detail?PublicationID=P20120424006")</f>
        <v>https://www.airitibooks.com/Detail/Detail?PublicationID=P20120424006</v>
      </c>
    </row>
    <row r="125" spans="1:9" ht="21" customHeight="1" x14ac:dyDescent="0.4">
      <c r="A125" s="8" t="s">
        <v>1475</v>
      </c>
      <c r="B125" s="8" t="s">
        <v>1592</v>
      </c>
      <c r="C125" s="8" t="s">
        <v>96</v>
      </c>
      <c r="D125" s="8" t="s">
        <v>229</v>
      </c>
      <c r="E125" s="8" t="s">
        <v>1767</v>
      </c>
      <c r="F125" s="8" t="s">
        <v>1566</v>
      </c>
      <c r="G125" s="8" t="s">
        <v>1768</v>
      </c>
      <c r="H125" s="8" t="s">
        <v>3</v>
      </c>
      <c r="I125" s="7" t="str">
        <f>HYPERLINK("https://www.airitibooks.com/Detail/Detail?PublicationID=P20120424007", "https://www.airitibooks.com/Detail/Detail?PublicationID=P20120424007")</f>
        <v>https://www.airitibooks.com/Detail/Detail?PublicationID=P20120424007</v>
      </c>
    </row>
    <row r="126" spans="1:9" ht="21" customHeight="1" x14ac:dyDescent="0.4">
      <c r="A126" s="8" t="s">
        <v>1475</v>
      </c>
      <c r="B126" s="8" t="s">
        <v>1512</v>
      </c>
      <c r="C126" s="8" t="s">
        <v>231</v>
      </c>
      <c r="D126" s="8" t="s">
        <v>230</v>
      </c>
      <c r="E126" s="8" t="s">
        <v>1769</v>
      </c>
      <c r="F126" s="8" t="s">
        <v>1566</v>
      </c>
      <c r="G126" s="8" t="s">
        <v>1770</v>
      </c>
      <c r="H126" s="8" t="s">
        <v>9</v>
      </c>
      <c r="I126" s="7" t="str">
        <f>HYPERLINK("https://www.airitibooks.com/Detail/Detail?PublicationID=P20120424008", "https://www.airitibooks.com/Detail/Detail?PublicationID=P20120424008")</f>
        <v>https://www.airitibooks.com/Detail/Detail?PublicationID=P20120424008</v>
      </c>
    </row>
    <row r="127" spans="1:9" ht="21" customHeight="1" x14ac:dyDescent="0.4">
      <c r="A127" s="8" t="s">
        <v>1475</v>
      </c>
      <c r="B127" s="8" t="s">
        <v>1512</v>
      </c>
      <c r="C127" s="8" t="s">
        <v>231</v>
      </c>
      <c r="D127" s="8" t="s">
        <v>232</v>
      </c>
      <c r="E127" s="8" t="s">
        <v>1771</v>
      </c>
      <c r="F127" s="8" t="s">
        <v>1566</v>
      </c>
      <c r="G127" s="8" t="s">
        <v>1770</v>
      </c>
      <c r="H127" s="8" t="s">
        <v>9</v>
      </c>
      <c r="I127" s="7" t="str">
        <f>HYPERLINK("https://www.airitibooks.com/Detail/Detail?PublicationID=P20120424009", "https://www.airitibooks.com/Detail/Detail?PublicationID=P20120424009")</f>
        <v>https://www.airitibooks.com/Detail/Detail?PublicationID=P20120424009</v>
      </c>
    </row>
    <row r="128" spans="1:9" ht="21" customHeight="1" x14ac:dyDescent="0.4">
      <c r="A128" s="8" t="s">
        <v>1475</v>
      </c>
      <c r="B128" s="8" t="s">
        <v>1512</v>
      </c>
      <c r="C128" s="8" t="s">
        <v>234</v>
      </c>
      <c r="D128" s="8" t="s">
        <v>233</v>
      </c>
      <c r="E128" s="8" t="s">
        <v>1772</v>
      </c>
      <c r="F128" s="8" t="s">
        <v>1566</v>
      </c>
      <c r="G128" s="8" t="s">
        <v>1773</v>
      </c>
      <c r="H128" s="8" t="s">
        <v>9</v>
      </c>
      <c r="I128" s="7" t="str">
        <f>HYPERLINK("https://www.airitibooks.com/Detail/Detail?PublicationID=P20120424010", "https://www.airitibooks.com/Detail/Detail?PublicationID=P20120424010")</f>
        <v>https://www.airitibooks.com/Detail/Detail?PublicationID=P20120424010</v>
      </c>
    </row>
    <row r="129" spans="1:9" ht="21" customHeight="1" x14ac:dyDescent="0.4">
      <c r="A129" s="8" t="s">
        <v>1475</v>
      </c>
      <c r="B129" s="8" t="s">
        <v>1512</v>
      </c>
      <c r="C129" s="8" t="s">
        <v>236</v>
      </c>
      <c r="D129" s="8" t="s">
        <v>235</v>
      </c>
      <c r="E129" s="8" t="s">
        <v>1774</v>
      </c>
      <c r="F129" s="8" t="s">
        <v>1566</v>
      </c>
      <c r="G129" s="8" t="s">
        <v>1775</v>
      </c>
      <c r="H129" s="8" t="s">
        <v>3</v>
      </c>
      <c r="I129" s="7" t="str">
        <f>HYPERLINK("https://www.airitibooks.com/Detail/Detail?PublicationID=P20120424011", "https://www.airitibooks.com/Detail/Detail?PublicationID=P20120424011")</f>
        <v>https://www.airitibooks.com/Detail/Detail?PublicationID=P20120424011</v>
      </c>
    </row>
    <row r="130" spans="1:9" ht="21" customHeight="1" x14ac:dyDescent="0.4">
      <c r="A130" s="8" t="s">
        <v>1475</v>
      </c>
      <c r="B130" s="8" t="s">
        <v>1512</v>
      </c>
      <c r="C130" s="8" t="s">
        <v>236</v>
      </c>
      <c r="D130" s="8" t="s">
        <v>237</v>
      </c>
      <c r="E130" s="8" t="s">
        <v>1776</v>
      </c>
      <c r="F130" s="8" t="s">
        <v>1566</v>
      </c>
      <c r="G130" s="8" t="s">
        <v>1777</v>
      </c>
      <c r="H130" s="8" t="s">
        <v>9</v>
      </c>
      <c r="I130" s="7" t="str">
        <f>HYPERLINK("https://www.airitibooks.com/Detail/Detail?PublicationID=P20120424012", "https://www.airitibooks.com/Detail/Detail?PublicationID=P20120424012")</f>
        <v>https://www.airitibooks.com/Detail/Detail?PublicationID=P20120424012</v>
      </c>
    </row>
    <row r="131" spans="1:9" ht="21" customHeight="1" x14ac:dyDescent="0.4">
      <c r="A131" s="8" t="s">
        <v>1475</v>
      </c>
      <c r="B131" s="8" t="s">
        <v>1739</v>
      </c>
      <c r="C131" s="8" t="s">
        <v>239</v>
      </c>
      <c r="D131" s="8" t="s">
        <v>238</v>
      </c>
      <c r="E131" s="8" t="s">
        <v>1778</v>
      </c>
      <c r="F131" s="8" t="s">
        <v>1566</v>
      </c>
      <c r="G131" s="8" t="s">
        <v>1779</v>
      </c>
      <c r="H131" s="8" t="s">
        <v>3</v>
      </c>
      <c r="I131" s="7" t="str">
        <f>HYPERLINK("https://www.airitibooks.com/Detail/Detail?PublicationID=P20120424013", "https://www.airitibooks.com/Detail/Detail?PublicationID=P20120424013")</f>
        <v>https://www.airitibooks.com/Detail/Detail?PublicationID=P20120424013</v>
      </c>
    </row>
    <row r="132" spans="1:9" ht="21" customHeight="1" x14ac:dyDescent="0.4">
      <c r="A132" s="8" t="s">
        <v>1475</v>
      </c>
      <c r="B132" s="8" t="s">
        <v>1503</v>
      </c>
      <c r="C132" s="8" t="s">
        <v>241</v>
      </c>
      <c r="D132" s="8" t="s">
        <v>240</v>
      </c>
      <c r="E132" s="8" t="s">
        <v>1780</v>
      </c>
      <c r="F132" s="8" t="s">
        <v>1566</v>
      </c>
      <c r="G132" s="8" t="s">
        <v>1781</v>
      </c>
      <c r="H132" s="8" t="s">
        <v>9</v>
      </c>
      <c r="I132" s="7" t="str">
        <f>HYPERLINK("https://www.airitibooks.com/Detail/Detail?PublicationID=P20120424014", "https://www.airitibooks.com/Detail/Detail?PublicationID=P20120424014")</f>
        <v>https://www.airitibooks.com/Detail/Detail?PublicationID=P20120424014</v>
      </c>
    </row>
    <row r="133" spans="1:9" ht="21" customHeight="1" x14ac:dyDescent="0.4">
      <c r="A133" s="8" t="s">
        <v>1475</v>
      </c>
      <c r="B133" s="8" t="s">
        <v>1539</v>
      </c>
      <c r="C133" s="8" t="s">
        <v>243</v>
      </c>
      <c r="D133" s="8" t="s">
        <v>242</v>
      </c>
      <c r="E133" s="8" t="s">
        <v>1782</v>
      </c>
      <c r="F133" s="8" t="s">
        <v>1566</v>
      </c>
      <c r="G133" s="8" t="s">
        <v>1567</v>
      </c>
      <c r="H133" s="8" t="s">
        <v>9</v>
      </c>
      <c r="I133" s="7" t="str">
        <f>HYPERLINK("https://www.airitibooks.com/Detail/Detail?PublicationID=P20120424019", "https://www.airitibooks.com/Detail/Detail?PublicationID=P20120424019")</f>
        <v>https://www.airitibooks.com/Detail/Detail?PublicationID=P20120424019</v>
      </c>
    </row>
    <row r="134" spans="1:9" ht="21" customHeight="1" x14ac:dyDescent="0.4">
      <c r="A134" s="8" t="s">
        <v>1553</v>
      </c>
      <c r="B134" s="8" t="s">
        <v>1618</v>
      </c>
      <c r="C134" s="8" t="s">
        <v>246</v>
      </c>
      <c r="D134" s="8" t="s">
        <v>244</v>
      </c>
      <c r="E134" s="8" t="s">
        <v>1783</v>
      </c>
      <c r="F134" s="8" t="s">
        <v>1566</v>
      </c>
      <c r="G134" s="8" t="s">
        <v>1784</v>
      </c>
      <c r="H134" s="8" t="s">
        <v>3</v>
      </c>
      <c r="I134" s="7" t="str">
        <f>HYPERLINK("https://www.airitibooks.com/Detail/Detail?PublicationID=P20120424020", "https://www.airitibooks.com/Detail/Detail?PublicationID=P20120424020")</f>
        <v>https://www.airitibooks.com/Detail/Detail?PublicationID=P20120424020</v>
      </c>
    </row>
    <row r="135" spans="1:9" ht="21" customHeight="1" x14ac:dyDescent="0.4">
      <c r="A135" s="8" t="s">
        <v>1475</v>
      </c>
      <c r="B135" s="8" t="s">
        <v>1539</v>
      </c>
      <c r="C135" s="8" t="s">
        <v>248</v>
      </c>
      <c r="D135" s="8" t="s">
        <v>247</v>
      </c>
      <c r="E135" s="8" t="s">
        <v>1785</v>
      </c>
      <c r="F135" s="8" t="s">
        <v>1566</v>
      </c>
      <c r="G135" s="8" t="s">
        <v>1786</v>
      </c>
      <c r="H135" s="8" t="s">
        <v>3</v>
      </c>
      <c r="I135" s="7" t="str">
        <f>HYPERLINK("https://www.airitibooks.com/Detail/Detail?PublicationID=P20120424021", "https://www.airitibooks.com/Detail/Detail?PublicationID=P20120424021")</f>
        <v>https://www.airitibooks.com/Detail/Detail?PublicationID=P20120424021</v>
      </c>
    </row>
    <row r="136" spans="1:9" ht="21" customHeight="1" x14ac:dyDescent="0.4">
      <c r="A136" s="8" t="s">
        <v>1475</v>
      </c>
      <c r="B136" s="8" t="s">
        <v>1512</v>
      </c>
      <c r="C136" s="8" t="s">
        <v>250</v>
      </c>
      <c r="D136" s="8" t="s">
        <v>249</v>
      </c>
      <c r="E136" s="8" t="s">
        <v>1787</v>
      </c>
      <c r="F136" s="8" t="s">
        <v>1566</v>
      </c>
      <c r="G136" s="8" t="s">
        <v>1788</v>
      </c>
      <c r="H136" s="8" t="s">
        <v>3</v>
      </c>
      <c r="I136" s="7" t="str">
        <f>HYPERLINK("https://www.airitibooks.com/Detail/Detail?PublicationID=P20120424022", "https://www.airitibooks.com/Detail/Detail?PublicationID=P20120424022")</f>
        <v>https://www.airitibooks.com/Detail/Detail?PublicationID=P20120424022</v>
      </c>
    </row>
    <row r="137" spans="1:9" ht="21" customHeight="1" x14ac:dyDescent="0.4">
      <c r="A137" s="8" t="s">
        <v>1494</v>
      </c>
      <c r="B137" s="8" t="s">
        <v>1755</v>
      </c>
      <c r="C137" s="8" t="s">
        <v>252</v>
      </c>
      <c r="D137" s="8" t="s">
        <v>251</v>
      </c>
      <c r="E137" s="8" t="s">
        <v>1789</v>
      </c>
      <c r="F137" s="8" t="s">
        <v>1566</v>
      </c>
      <c r="G137" s="8" t="s">
        <v>1790</v>
      </c>
      <c r="H137" s="8" t="s">
        <v>3</v>
      </c>
      <c r="I137" s="7" t="str">
        <f>HYPERLINK("https://www.airitibooks.com/Detail/Detail?PublicationID=P20120424023", "https://www.airitibooks.com/Detail/Detail?PublicationID=P20120424023")</f>
        <v>https://www.airitibooks.com/Detail/Detail?PublicationID=P20120424023</v>
      </c>
    </row>
    <row r="138" spans="1:9" ht="21" customHeight="1" x14ac:dyDescent="0.4">
      <c r="A138" s="8" t="s">
        <v>1517</v>
      </c>
      <c r="B138" s="8" t="s">
        <v>1791</v>
      </c>
      <c r="C138" s="8" t="s">
        <v>254</v>
      </c>
      <c r="D138" s="8" t="s">
        <v>253</v>
      </c>
      <c r="E138" s="8" t="s">
        <v>1792</v>
      </c>
      <c r="F138" s="8" t="s">
        <v>1566</v>
      </c>
      <c r="G138" s="8" t="s">
        <v>1790</v>
      </c>
      <c r="H138" s="8" t="s">
        <v>3</v>
      </c>
      <c r="I138" s="7" t="str">
        <f>HYPERLINK("https://www.airitibooks.com/Detail/Detail?PublicationID=P20120424024", "https://www.airitibooks.com/Detail/Detail?PublicationID=P20120424024")</f>
        <v>https://www.airitibooks.com/Detail/Detail?PublicationID=P20120424024</v>
      </c>
    </row>
    <row r="139" spans="1:9" ht="21" customHeight="1" x14ac:dyDescent="0.4">
      <c r="A139" s="8" t="s">
        <v>1498</v>
      </c>
      <c r="B139" s="8" t="s">
        <v>1793</v>
      </c>
      <c r="C139" s="8" t="s">
        <v>256</v>
      </c>
      <c r="D139" s="8" t="s">
        <v>255</v>
      </c>
      <c r="E139" s="8" t="s">
        <v>1794</v>
      </c>
      <c r="F139" s="8" t="s">
        <v>1616</v>
      </c>
      <c r="G139" s="8" t="s">
        <v>1625</v>
      </c>
      <c r="H139" s="8" t="s">
        <v>3</v>
      </c>
      <c r="I139" s="7" t="str">
        <f>HYPERLINK("https://www.airitibooks.com/Detail/Detail?PublicationID=P20120430009", "https://www.airitibooks.com/Detail/Detail?PublicationID=P20120430009")</f>
        <v>https://www.airitibooks.com/Detail/Detail?PublicationID=P20120430009</v>
      </c>
    </row>
    <row r="140" spans="1:9" ht="21" customHeight="1" x14ac:dyDescent="0.4">
      <c r="A140" s="8" t="s">
        <v>1498</v>
      </c>
      <c r="B140" s="8" t="s">
        <v>1795</v>
      </c>
      <c r="C140" s="8" t="s">
        <v>116</v>
      </c>
      <c r="D140" s="8" t="s">
        <v>257</v>
      </c>
      <c r="E140" s="8" t="s">
        <v>1796</v>
      </c>
      <c r="F140" s="8" t="s">
        <v>1616</v>
      </c>
      <c r="G140" s="8" t="s">
        <v>1625</v>
      </c>
      <c r="H140" s="8" t="s">
        <v>3</v>
      </c>
      <c r="I140" s="7" t="str">
        <f>HYPERLINK("https://www.airitibooks.com/Detail/Detail?PublicationID=P20120430010", "https://www.airitibooks.com/Detail/Detail?PublicationID=P20120430010")</f>
        <v>https://www.airitibooks.com/Detail/Detail?PublicationID=P20120430010</v>
      </c>
    </row>
    <row r="141" spans="1:9" ht="21" customHeight="1" x14ac:dyDescent="0.4">
      <c r="A141" s="8" t="s">
        <v>1498</v>
      </c>
      <c r="B141" s="8" t="s">
        <v>1797</v>
      </c>
      <c r="C141" s="8" t="s">
        <v>48</v>
      </c>
      <c r="D141" s="8" t="s">
        <v>258</v>
      </c>
      <c r="E141" s="8" t="s">
        <v>1798</v>
      </c>
      <c r="F141" s="8" t="s">
        <v>1616</v>
      </c>
      <c r="G141" s="8" t="s">
        <v>1625</v>
      </c>
      <c r="H141" s="8" t="s">
        <v>3</v>
      </c>
      <c r="I141" s="7" t="str">
        <f>HYPERLINK("https://www.airitibooks.com/Detail/Detail?PublicationID=P20120430011", "https://www.airitibooks.com/Detail/Detail?PublicationID=P20120430011")</f>
        <v>https://www.airitibooks.com/Detail/Detail?PublicationID=P20120430011</v>
      </c>
    </row>
    <row r="142" spans="1:9" ht="21" customHeight="1" x14ac:dyDescent="0.4">
      <c r="A142" s="8" t="s">
        <v>1498</v>
      </c>
      <c r="B142" s="8" t="s">
        <v>1793</v>
      </c>
      <c r="C142" s="8" t="s">
        <v>261</v>
      </c>
      <c r="D142" s="8" t="s">
        <v>260</v>
      </c>
      <c r="E142" s="8" t="s">
        <v>1799</v>
      </c>
      <c r="F142" s="8" t="s">
        <v>1616</v>
      </c>
      <c r="G142" s="8" t="s">
        <v>1625</v>
      </c>
      <c r="H142" s="8" t="s">
        <v>3</v>
      </c>
      <c r="I142" s="7" t="str">
        <f>HYPERLINK("https://www.airitibooks.com/Detail/Detail?PublicationID=P20120430012", "https://www.airitibooks.com/Detail/Detail?PublicationID=P20120430012")</f>
        <v>https://www.airitibooks.com/Detail/Detail?PublicationID=P20120430012</v>
      </c>
    </row>
    <row r="143" spans="1:9" ht="21" customHeight="1" x14ac:dyDescent="0.4">
      <c r="A143" s="8" t="s">
        <v>1480</v>
      </c>
      <c r="B143" s="8" t="s">
        <v>1509</v>
      </c>
      <c r="C143" s="8" t="s">
        <v>263</v>
      </c>
      <c r="D143" s="8" t="s">
        <v>262</v>
      </c>
      <c r="E143" s="8" t="s">
        <v>1800</v>
      </c>
      <c r="F143" s="8" t="s">
        <v>15</v>
      </c>
      <c r="G143" s="8" t="s">
        <v>1801</v>
      </c>
      <c r="H143" s="8" t="s">
        <v>9</v>
      </c>
      <c r="I143" s="7" t="str">
        <f>HYPERLINK("https://www.airitibooks.com/Detail/Detail?PublicationID=P20120515009", "https://www.airitibooks.com/Detail/Detail?PublicationID=P20120515009")</f>
        <v>https://www.airitibooks.com/Detail/Detail?PublicationID=P20120515009</v>
      </c>
    </row>
    <row r="144" spans="1:9" ht="21" customHeight="1" x14ac:dyDescent="0.4">
      <c r="A144" s="8" t="s">
        <v>1480</v>
      </c>
      <c r="B144" s="8" t="s">
        <v>1568</v>
      </c>
      <c r="C144" s="8" t="s">
        <v>265</v>
      </c>
      <c r="D144" s="8" t="s">
        <v>264</v>
      </c>
      <c r="E144" s="8" t="s">
        <v>1802</v>
      </c>
      <c r="F144" s="8" t="s">
        <v>15</v>
      </c>
      <c r="G144" s="8" t="s">
        <v>1803</v>
      </c>
      <c r="H144" s="8" t="s">
        <v>9</v>
      </c>
      <c r="I144" s="7" t="str">
        <f>HYPERLINK("https://www.airitibooks.com/Detail/Detail?PublicationID=P20120515010", "https://www.airitibooks.com/Detail/Detail?PublicationID=P20120515010")</f>
        <v>https://www.airitibooks.com/Detail/Detail?PublicationID=P20120515010</v>
      </c>
    </row>
    <row r="145" spans="1:9" ht="21" customHeight="1" x14ac:dyDescent="0.4">
      <c r="A145" s="8" t="s">
        <v>1553</v>
      </c>
      <c r="B145" s="8" t="s">
        <v>1554</v>
      </c>
      <c r="C145" s="8" t="s">
        <v>267</v>
      </c>
      <c r="D145" s="8" t="s">
        <v>266</v>
      </c>
      <c r="E145" s="8" t="s">
        <v>1804</v>
      </c>
      <c r="F145" s="8" t="s">
        <v>1805</v>
      </c>
      <c r="G145" s="8" t="s">
        <v>1806</v>
      </c>
      <c r="H145" s="8" t="s">
        <v>3</v>
      </c>
      <c r="I145" s="7" t="str">
        <f>HYPERLINK("https://www.airitibooks.com/Detail/Detail?PublicationID=P20120521004", "https://www.airitibooks.com/Detail/Detail?PublicationID=P20120521004")</f>
        <v>https://www.airitibooks.com/Detail/Detail?PublicationID=P20120521004</v>
      </c>
    </row>
    <row r="146" spans="1:9" ht="21" customHeight="1" x14ac:dyDescent="0.4">
      <c r="A146" s="8" t="s">
        <v>1553</v>
      </c>
      <c r="B146" s="8" t="s">
        <v>1554</v>
      </c>
      <c r="C146" s="8" t="s">
        <v>269</v>
      </c>
      <c r="D146" s="8" t="s">
        <v>268</v>
      </c>
      <c r="E146" s="8" t="s">
        <v>1807</v>
      </c>
      <c r="F146" s="8" t="s">
        <v>1805</v>
      </c>
      <c r="G146" s="8" t="s">
        <v>1806</v>
      </c>
      <c r="H146" s="8" t="s">
        <v>9</v>
      </c>
      <c r="I146" s="7" t="str">
        <f>HYPERLINK("https://www.airitibooks.com/Detail/Detail?PublicationID=P20120521005", "https://www.airitibooks.com/Detail/Detail?PublicationID=P20120521005")</f>
        <v>https://www.airitibooks.com/Detail/Detail?PublicationID=P20120521005</v>
      </c>
    </row>
    <row r="147" spans="1:9" ht="21" customHeight="1" x14ac:dyDescent="0.4">
      <c r="A147" s="8" t="s">
        <v>1528</v>
      </c>
      <c r="B147" s="8" t="s">
        <v>1529</v>
      </c>
      <c r="C147" s="8" t="s">
        <v>271</v>
      </c>
      <c r="D147" s="8" t="s">
        <v>270</v>
      </c>
      <c r="E147" s="8" t="s">
        <v>1808</v>
      </c>
      <c r="F147" s="8" t="s">
        <v>1805</v>
      </c>
      <c r="G147" s="8" t="s">
        <v>1809</v>
      </c>
      <c r="H147" s="8" t="s">
        <v>3</v>
      </c>
      <c r="I147" s="7" t="str">
        <f>HYPERLINK("https://www.airitibooks.com/Detail/Detail?PublicationID=P20120521006", "https://www.airitibooks.com/Detail/Detail?PublicationID=P20120521006")</f>
        <v>https://www.airitibooks.com/Detail/Detail?PublicationID=P20120521006</v>
      </c>
    </row>
    <row r="148" spans="1:9" ht="21" customHeight="1" x14ac:dyDescent="0.4">
      <c r="A148" s="8" t="s">
        <v>1475</v>
      </c>
      <c r="B148" s="8" t="s">
        <v>1592</v>
      </c>
      <c r="C148" s="8" t="s">
        <v>96</v>
      </c>
      <c r="D148" s="8" t="s">
        <v>272</v>
      </c>
      <c r="E148" s="8" t="s">
        <v>1810</v>
      </c>
      <c r="F148" s="8" t="s">
        <v>1811</v>
      </c>
      <c r="G148" s="8" t="s">
        <v>1812</v>
      </c>
      <c r="H148" s="8" t="s">
        <v>3</v>
      </c>
      <c r="I148" s="7" t="str">
        <f>HYPERLINK("https://www.airitibooks.com/Detail/Detail?PublicationID=P20120601037", "https://www.airitibooks.com/Detail/Detail?PublicationID=P20120601037")</f>
        <v>https://www.airitibooks.com/Detail/Detail?PublicationID=P20120601037</v>
      </c>
    </row>
    <row r="149" spans="1:9" ht="21" customHeight="1" x14ac:dyDescent="0.4">
      <c r="A149" s="8" t="s">
        <v>1528</v>
      </c>
      <c r="B149" s="8" t="s">
        <v>1813</v>
      </c>
      <c r="C149" s="8" t="s">
        <v>274</v>
      </c>
      <c r="D149" s="8" t="s">
        <v>273</v>
      </c>
      <c r="E149" s="8" t="s">
        <v>1814</v>
      </c>
      <c r="F149" s="8" t="s">
        <v>1811</v>
      </c>
      <c r="G149" s="8" t="s">
        <v>1815</v>
      </c>
      <c r="H149" s="8" t="s">
        <v>3</v>
      </c>
      <c r="I149" s="7" t="str">
        <f>HYPERLINK("https://www.airitibooks.com/Detail/Detail?PublicationID=P20120601038", "https://www.airitibooks.com/Detail/Detail?PublicationID=P20120601038")</f>
        <v>https://www.airitibooks.com/Detail/Detail?PublicationID=P20120601038</v>
      </c>
    </row>
    <row r="150" spans="1:9" ht="21" customHeight="1" x14ac:dyDescent="0.4">
      <c r="A150" s="8" t="s">
        <v>1553</v>
      </c>
      <c r="B150" s="8" t="s">
        <v>1760</v>
      </c>
      <c r="C150" s="8" t="s">
        <v>276</v>
      </c>
      <c r="D150" s="8" t="s">
        <v>275</v>
      </c>
      <c r="E150" s="8" t="s">
        <v>1816</v>
      </c>
      <c r="F150" s="8" t="s">
        <v>1811</v>
      </c>
      <c r="G150" s="8" t="s">
        <v>1817</v>
      </c>
      <c r="H150" s="8" t="s">
        <v>9</v>
      </c>
      <c r="I150" s="7" t="str">
        <f>HYPERLINK("https://www.airitibooks.com/Detail/Detail?PublicationID=P20120601039", "https://www.airitibooks.com/Detail/Detail?PublicationID=P20120601039")</f>
        <v>https://www.airitibooks.com/Detail/Detail?PublicationID=P20120601039</v>
      </c>
    </row>
    <row r="151" spans="1:9" ht="21" customHeight="1" x14ac:dyDescent="0.4">
      <c r="A151" s="8" t="s">
        <v>1480</v>
      </c>
      <c r="B151" s="8" t="s">
        <v>1509</v>
      </c>
      <c r="C151" s="8" t="s">
        <v>278</v>
      </c>
      <c r="D151" s="8" t="s">
        <v>277</v>
      </c>
      <c r="E151" s="8" t="s">
        <v>1818</v>
      </c>
      <c r="F151" s="8" t="s">
        <v>1811</v>
      </c>
      <c r="G151" s="8" t="s">
        <v>1819</v>
      </c>
      <c r="H151" s="8" t="s">
        <v>3</v>
      </c>
      <c r="I151" s="7" t="str">
        <f>HYPERLINK("https://www.airitibooks.com/Detail/Detail?PublicationID=P20120601041", "https://www.airitibooks.com/Detail/Detail?PublicationID=P20120601041")</f>
        <v>https://www.airitibooks.com/Detail/Detail?PublicationID=P20120601041</v>
      </c>
    </row>
    <row r="152" spans="1:9" ht="21" customHeight="1" x14ac:dyDescent="0.4">
      <c r="A152" s="8" t="s">
        <v>1475</v>
      </c>
      <c r="B152" s="8" t="s">
        <v>1512</v>
      </c>
      <c r="C152" s="8" t="s">
        <v>280</v>
      </c>
      <c r="D152" s="8" t="s">
        <v>279</v>
      </c>
      <c r="E152" s="8" t="s">
        <v>1820</v>
      </c>
      <c r="F152" s="8" t="s">
        <v>1811</v>
      </c>
      <c r="G152" s="8" t="s">
        <v>1821</v>
      </c>
      <c r="H152" s="8" t="s">
        <v>3</v>
      </c>
      <c r="I152" s="7" t="str">
        <f>HYPERLINK("https://www.airitibooks.com/Detail/Detail?PublicationID=P20120601042", "https://www.airitibooks.com/Detail/Detail?PublicationID=P20120601042")</f>
        <v>https://www.airitibooks.com/Detail/Detail?PublicationID=P20120601042</v>
      </c>
    </row>
    <row r="153" spans="1:9" ht="21" customHeight="1" x14ac:dyDescent="0.4">
      <c r="A153" s="8" t="s">
        <v>1480</v>
      </c>
      <c r="B153" s="8" t="s">
        <v>1487</v>
      </c>
      <c r="C153" s="8" t="s">
        <v>282</v>
      </c>
      <c r="D153" s="8" t="s">
        <v>281</v>
      </c>
      <c r="E153" s="8" t="s">
        <v>1822</v>
      </c>
      <c r="F153" s="8" t="s">
        <v>1811</v>
      </c>
      <c r="G153" s="8" t="s">
        <v>1823</v>
      </c>
      <c r="H153" s="8" t="s">
        <v>9</v>
      </c>
      <c r="I153" s="7" t="str">
        <f>HYPERLINK("https://www.airitibooks.com/Detail/Detail?PublicationID=P20120601043", "https://www.airitibooks.com/Detail/Detail?PublicationID=P20120601043")</f>
        <v>https://www.airitibooks.com/Detail/Detail?PublicationID=P20120601043</v>
      </c>
    </row>
    <row r="154" spans="1:9" ht="21" customHeight="1" x14ac:dyDescent="0.4">
      <c r="A154" s="8" t="s">
        <v>1480</v>
      </c>
      <c r="B154" s="8" t="s">
        <v>1487</v>
      </c>
      <c r="C154" s="8" t="s">
        <v>284</v>
      </c>
      <c r="D154" s="8" t="s">
        <v>283</v>
      </c>
      <c r="E154" s="8" t="s">
        <v>1824</v>
      </c>
      <c r="F154" s="8" t="s">
        <v>1811</v>
      </c>
      <c r="G154" s="8" t="s">
        <v>1825</v>
      </c>
      <c r="H154" s="8" t="s">
        <v>9</v>
      </c>
      <c r="I154" s="7" t="str">
        <f>HYPERLINK("https://www.airitibooks.com/Detail/Detail?PublicationID=P20120601044", "https://www.airitibooks.com/Detail/Detail?PublicationID=P20120601044")</f>
        <v>https://www.airitibooks.com/Detail/Detail?PublicationID=P20120601044</v>
      </c>
    </row>
    <row r="155" spans="1:9" ht="21" customHeight="1" x14ac:dyDescent="0.4">
      <c r="A155" s="8" t="s">
        <v>1528</v>
      </c>
      <c r="B155" s="8" t="s">
        <v>1550</v>
      </c>
      <c r="C155" s="8" t="s">
        <v>286</v>
      </c>
      <c r="D155" s="8" t="s">
        <v>285</v>
      </c>
      <c r="E155" s="8" t="s">
        <v>1826</v>
      </c>
      <c r="F155" s="8" t="s">
        <v>1811</v>
      </c>
      <c r="G155" s="8" t="s">
        <v>1827</v>
      </c>
      <c r="H155" s="8" t="s">
        <v>3</v>
      </c>
      <c r="I155" s="7" t="str">
        <f>HYPERLINK("https://www.airitibooks.com/Detail/Detail?PublicationID=P20120601049", "https://www.airitibooks.com/Detail/Detail?PublicationID=P20120601049")</f>
        <v>https://www.airitibooks.com/Detail/Detail?PublicationID=P20120601049</v>
      </c>
    </row>
    <row r="156" spans="1:9" ht="21" customHeight="1" x14ac:dyDescent="0.4">
      <c r="A156" s="8" t="s">
        <v>1480</v>
      </c>
      <c r="B156" s="8" t="s">
        <v>1568</v>
      </c>
      <c r="C156" s="8" t="s">
        <v>288</v>
      </c>
      <c r="D156" s="8" t="s">
        <v>287</v>
      </c>
      <c r="E156" s="8" t="s">
        <v>1828</v>
      </c>
      <c r="F156" s="8" t="s">
        <v>1811</v>
      </c>
      <c r="G156" s="8" t="s">
        <v>1829</v>
      </c>
      <c r="H156" s="8" t="s">
        <v>3</v>
      </c>
      <c r="I156" s="7" t="str">
        <f>HYPERLINK("https://www.airitibooks.com/Detail/Detail?PublicationID=P20120601050", "https://www.airitibooks.com/Detail/Detail?PublicationID=P20120601050")</f>
        <v>https://www.airitibooks.com/Detail/Detail?PublicationID=P20120601050</v>
      </c>
    </row>
    <row r="157" spans="1:9" ht="21" customHeight="1" x14ac:dyDescent="0.4">
      <c r="A157" s="8" t="s">
        <v>1480</v>
      </c>
      <c r="B157" s="8" t="s">
        <v>1568</v>
      </c>
      <c r="C157" s="8" t="s">
        <v>290</v>
      </c>
      <c r="D157" s="8" t="s">
        <v>289</v>
      </c>
      <c r="E157" s="8" t="s">
        <v>1830</v>
      </c>
      <c r="F157" s="8" t="s">
        <v>1811</v>
      </c>
      <c r="G157" s="8" t="s">
        <v>1831</v>
      </c>
      <c r="H157" s="8" t="s">
        <v>3</v>
      </c>
      <c r="I157" s="7" t="str">
        <f>HYPERLINK("https://www.airitibooks.com/Detail/Detail?PublicationID=P20120601051", "https://www.airitibooks.com/Detail/Detail?PublicationID=P20120601051")</f>
        <v>https://www.airitibooks.com/Detail/Detail?PublicationID=P20120601051</v>
      </c>
    </row>
    <row r="158" spans="1:9" ht="21" customHeight="1" x14ac:dyDescent="0.4">
      <c r="A158" s="8" t="s">
        <v>1480</v>
      </c>
      <c r="B158" s="8" t="s">
        <v>1832</v>
      </c>
      <c r="C158" s="8" t="s">
        <v>292</v>
      </c>
      <c r="D158" s="8" t="s">
        <v>291</v>
      </c>
      <c r="E158" s="8" t="s">
        <v>1833</v>
      </c>
      <c r="F158" s="8" t="s">
        <v>1834</v>
      </c>
      <c r="G158" s="8" t="s">
        <v>1835</v>
      </c>
      <c r="H158" s="8" t="s">
        <v>3</v>
      </c>
      <c r="I158" s="7" t="str">
        <f>HYPERLINK("https://www.airitibooks.com/Detail/Detail?PublicationID=P20120605083", "https://www.airitibooks.com/Detail/Detail?PublicationID=P20120605083")</f>
        <v>https://www.airitibooks.com/Detail/Detail?PublicationID=P20120605083</v>
      </c>
    </row>
    <row r="159" spans="1:9" ht="21" customHeight="1" x14ac:dyDescent="0.4">
      <c r="A159" s="8" t="s">
        <v>1480</v>
      </c>
      <c r="B159" s="8" t="s">
        <v>1832</v>
      </c>
      <c r="C159" s="8" t="s">
        <v>294</v>
      </c>
      <c r="D159" s="8" t="s">
        <v>293</v>
      </c>
      <c r="E159" s="8" t="s">
        <v>1836</v>
      </c>
      <c r="F159" s="8" t="s">
        <v>1834</v>
      </c>
      <c r="G159" s="8" t="s">
        <v>1837</v>
      </c>
      <c r="H159" s="8" t="s">
        <v>3</v>
      </c>
      <c r="I159" s="7" t="str">
        <f>HYPERLINK("https://www.airitibooks.com/Detail/Detail?PublicationID=P20120605095", "https://www.airitibooks.com/Detail/Detail?PublicationID=P20120605095")</f>
        <v>https://www.airitibooks.com/Detail/Detail?PublicationID=P20120605095</v>
      </c>
    </row>
    <row r="160" spans="1:9" ht="21" customHeight="1" x14ac:dyDescent="0.4">
      <c r="A160" s="8" t="s">
        <v>1475</v>
      </c>
      <c r="B160" s="8" t="s">
        <v>1539</v>
      </c>
      <c r="C160" s="8" t="s">
        <v>296</v>
      </c>
      <c r="D160" s="8" t="s">
        <v>295</v>
      </c>
      <c r="E160" s="8" t="s">
        <v>1838</v>
      </c>
      <c r="F160" s="8" t="s">
        <v>15</v>
      </c>
      <c r="G160" s="8" t="s">
        <v>1839</v>
      </c>
      <c r="H160" s="8" t="s">
        <v>9</v>
      </c>
      <c r="I160" s="7" t="str">
        <f>HYPERLINK("https://www.airitibooks.com/Detail/Detail?PublicationID=P20120605098", "https://www.airitibooks.com/Detail/Detail?PublicationID=P20120605098")</f>
        <v>https://www.airitibooks.com/Detail/Detail?PublicationID=P20120605098</v>
      </c>
    </row>
    <row r="161" spans="1:9" ht="21" customHeight="1" x14ac:dyDescent="0.4">
      <c r="A161" s="8" t="s">
        <v>1480</v>
      </c>
      <c r="B161" s="8" t="s">
        <v>1487</v>
      </c>
      <c r="C161" s="8" t="s">
        <v>298</v>
      </c>
      <c r="D161" s="8" t="s">
        <v>297</v>
      </c>
      <c r="E161" s="8" t="s">
        <v>1840</v>
      </c>
      <c r="F161" s="8" t="s">
        <v>15</v>
      </c>
      <c r="G161" s="8" t="s">
        <v>1841</v>
      </c>
      <c r="H161" s="8" t="s">
        <v>9</v>
      </c>
      <c r="I161" s="7" t="str">
        <f>HYPERLINK("https://www.airitibooks.com/Detail/Detail?PublicationID=P20120605100", "https://www.airitibooks.com/Detail/Detail?PublicationID=P20120605100")</f>
        <v>https://www.airitibooks.com/Detail/Detail?PublicationID=P20120605100</v>
      </c>
    </row>
    <row r="162" spans="1:9" ht="21" customHeight="1" x14ac:dyDescent="0.4">
      <c r="A162" s="8" t="s">
        <v>1480</v>
      </c>
      <c r="B162" s="8" t="s">
        <v>1558</v>
      </c>
      <c r="C162" s="8" t="s">
        <v>66</v>
      </c>
      <c r="D162" s="8" t="s">
        <v>299</v>
      </c>
      <c r="E162" s="8" t="s">
        <v>1842</v>
      </c>
      <c r="F162" s="8" t="s">
        <v>1685</v>
      </c>
      <c r="G162" s="8" t="s">
        <v>1843</v>
      </c>
      <c r="H162" s="8" t="s">
        <v>3</v>
      </c>
      <c r="I162" s="7" t="str">
        <f>HYPERLINK("https://www.airitibooks.com/Detail/Detail?PublicationID=P20120605337", "https://www.airitibooks.com/Detail/Detail?PublicationID=P20120605337")</f>
        <v>https://www.airitibooks.com/Detail/Detail?PublicationID=P20120605337</v>
      </c>
    </row>
    <row r="163" spans="1:9" ht="21" customHeight="1" x14ac:dyDescent="0.4">
      <c r="A163" s="8" t="s">
        <v>1480</v>
      </c>
      <c r="B163" s="8" t="s">
        <v>1558</v>
      </c>
      <c r="C163" s="8" t="s">
        <v>168</v>
      </c>
      <c r="D163" s="8" t="s">
        <v>300</v>
      </c>
      <c r="E163" s="8" t="s">
        <v>1844</v>
      </c>
      <c r="F163" s="8" t="s">
        <v>1685</v>
      </c>
      <c r="G163" s="8" t="s">
        <v>1845</v>
      </c>
      <c r="H163" s="8" t="s">
        <v>3</v>
      </c>
      <c r="I163" s="7" t="str">
        <f>HYPERLINK("https://www.airitibooks.com/Detail/Detail?PublicationID=P20120605338", "https://www.airitibooks.com/Detail/Detail?PublicationID=P20120605338")</f>
        <v>https://www.airitibooks.com/Detail/Detail?PublicationID=P20120605338</v>
      </c>
    </row>
    <row r="164" spans="1:9" ht="21" customHeight="1" x14ac:dyDescent="0.4">
      <c r="A164" s="8" t="s">
        <v>1480</v>
      </c>
      <c r="B164" s="8" t="s">
        <v>1558</v>
      </c>
      <c r="C164" s="8" t="s">
        <v>66</v>
      </c>
      <c r="D164" s="8" t="s">
        <v>301</v>
      </c>
      <c r="E164" s="8" t="s">
        <v>1846</v>
      </c>
      <c r="F164" s="8" t="s">
        <v>1685</v>
      </c>
      <c r="G164" s="8" t="s">
        <v>1847</v>
      </c>
      <c r="H164" s="8" t="s">
        <v>3</v>
      </c>
      <c r="I164" s="7" t="str">
        <f>HYPERLINK("https://www.airitibooks.com/Detail/Detail?PublicationID=P20120605339", "https://www.airitibooks.com/Detail/Detail?PublicationID=P20120605339")</f>
        <v>https://www.airitibooks.com/Detail/Detail?PublicationID=P20120605339</v>
      </c>
    </row>
    <row r="165" spans="1:9" ht="21" customHeight="1" x14ac:dyDescent="0.4">
      <c r="A165" s="8" t="s">
        <v>1475</v>
      </c>
      <c r="B165" s="8" t="s">
        <v>1512</v>
      </c>
      <c r="C165" s="8" t="s">
        <v>35</v>
      </c>
      <c r="D165" s="8" t="s">
        <v>302</v>
      </c>
      <c r="E165" s="8" t="s">
        <v>1848</v>
      </c>
      <c r="F165" s="8" t="s">
        <v>1685</v>
      </c>
      <c r="G165" s="8" t="s">
        <v>1849</v>
      </c>
      <c r="H165" s="8" t="s">
        <v>3</v>
      </c>
      <c r="I165" s="7" t="str">
        <f>HYPERLINK("https://www.airitibooks.com/Detail/Detail?PublicationID=P20120605340", "https://www.airitibooks.com/Detail/Detail?PublicationID=P20120605340")</f>
        <v>https://www.airitibooks.com/Detail/Detail?PublicationID=P20120605340</v>
      </c>
    </row>
    <row r="166" spans="1:9" ht="21" customHeight="1" x14ac:dyDescent="0.4">
      <c r="A166" s="8" t="s">
        <v>1480</v>
      </c>
      <c r="B166" s="8" t="s">
        <v>1558</v>
      </c>
      <c r="C166" s="8" t="s">
        <v>66</v>
      </c>
      <c r="D166" s="8" t="s">
        <v>303</v>
      </c>
      <c r="E166" s="8" t="s">
        <v>1850</v>
      </c>
      <c r="F166" s="8" t="s">
        <v>1685</v>
      </c>
      <c r="G166" s="8" t="s">
        <v>1851</v>
      </c>
      <c r="H166" s="8" t="s">
        <v>3</v>
      </c>
      <c r="I166" s="7" t="str">
        <f>HYPERLINK("https://www.airitibooks.com/Detail/Detail?PublicationID=P20120605341", "https://www.airitibooks.com/Detail/Detail?PublicationID=P20120605341")</f>
        <v>https://www.airitibooks.com/Detail/Detail?PublicationID=P20120605341</v>
      </c>
    </row>
    <row r="167" spans="1:9" ht="21" customHeight="1" x14ac:dyDescent="0.4">
      <c r="A167" s="8" t="s">
        <v>1480</v>
      </c>
      <c r="B167" s="8" t="s">
        <v>1832</v>
      </c>
      <c r="C167" s="8" t="s">
        <v>305</v>
      </c>
      <c r="D167" s="8" t="s">
        <v>304</v>
      </c>
      <c r="E167" s="8" t="s">
        <v>1852</v>
      </c>
      <c r="F167" s="8" t="s">
        <v>1853</v>
      </c>
      <c r="G167" s="8" t="s">
        <v>1854</v>
      </c>
      <c r="H167" s="8" t="s">
        <v>3</v>
      </c>
      <c r="I167" s="7" t="str">
        <f>HYPERLINK("https://www.airitibooks.com/Detail/Detail?PublicationID=P20120606019", "https://www.airitibooks.com/Detail/Detail?PublicationID=P20120606019")</f>
        <v>https://www.airitibooks.com/Detail/Detail?PublicationID=P20120606019</v>
      </c>
    </row>
    <row r="168" spans="1:9" ht="21" customHeight="1" x14ac:dyDescent="0.4">
      <c r="A168" s="8" t="s">
        <v>1480</v>
      </c>
      <c r="B168" s="8" t="s">
        <v>1509</v>
      </c>
      <c r="C168" s="8" t="s">
        <v>308</v>
      </c>
      <c r="D168" s="8" t="s">
        <v>307</v>
      </c>
      <c r="E168" s="8" t="s">
        <v>306</v>
      </c>
      <c r="F168" s="8" t="s">
        <v>1855</v>
      </c>
      <c r="G168" s="8" t="s">
        <v>1856</v>
      </c>
      <c r="H168" s="8" t="s">
        <v>9</v>
      </c>
      <c r="I168" s="7" t="str">
        <f>HYPERLINK("https://www.airitibooks.com/Detail/Detail?PublicationID=P20120621226", "https://www.airitibooks.com/Detail/Detail?PublicationID=P20120621226")</f>
        <v>https://www.airitibooks.com/Detail/Detail?PublicationID=P20120621226</v>
      </c>
    </row>
    <row r="169" spans="1:9" ht="21" customHeight="1" x14ac:dyDescent="0.4">
      <c r="A169" s="8" t="s">
        <v>1480</v>
      </c>
      <c r="B169" s="8" t="s">
        <v>1568</v>
      </c>
      <c r="C169" s="8" t="s">
        <v>265</v>
      </c>
      <c r="D169" s="8" t="s">
        <v>309</v>
      </c>
      <c r="E169" s="8" t="s">
        <v>1857</v>
      </c>
      <c r="F169" s="8" t="s">
        <v>1858</v>
      </c>
      <c r="G169" s="8" t="s">
        <v>1859</v>
      </c>
      <c r="H169" s="8" t="s">
        <v>3</v>
      </c>
      <c r="I169" s="7" t="str">
        <f>HYPERLINK("https://www.airitibooks.com/Detail/Detail?PublicationID=P20120622001", "https://www.airitibooks.com/Detail/Detail?PublicationID=P20120622001")</f>
        <v>https://www.airitibooks.com/Detail/Detail?PublicationID=P20120622001</v>
      </c>
    </row>
    <row r="170" spans="1:9" ht="21" customHeight="1" x14ac:dyDescent="0.4">
      <c r="A170" s="8" t="s">
        <v>1480</v>
      </c>
      <c r="B170" s="8" t="s">
        <v>1746</v>
      </c>
      <c r="C170" s="8" t="s">
        <v>311</v>
      </c>
      <c r="D170" s="8" t="s">
        <v>310</v>
      </c>
      <c r="E170" s="8" t="s">
        <v>1860</v>
      </c>
      <c r="F170" s="8" t="s">
        <v>1858</v>
      </c>
      <c r="G170" s="8" t="s">
        <v>1861</v>
      </c>
      <c r="H170" s="8" t="s">
        <v>3</v>
      </c>
      <c r="I170" s="7" t="str">
        <f>HYPERLINK("https://www.airitibooks.com/Detail/Detail?PublicationID=P20120622002", "https://www.airitibooks.com/Detail/Detail?PublicationID=P20120622002")</f>
        <v>https://www.airitibooks.com/Detail/Detail?PublicationID=P20120622002</v>
      </c>
    </row>
    <row r="171" spans="1:9" ht="21" customHeight="1" x14ac:dyDescent="0.4">
      <c r="A171" s="8" t="s">
        <v>1480</v>
      </c>
      <c r="B171" s="8" t="s">
        <v>1746</v>
      </c>
      <c r="C171" s="8" t="s">
        <v>311</v>
      </c>
      <c r="D171" s="8" t="s">
        <v>312</v>
      </c>
      <c r="E171" s="8" t="s">
        <v>1862</v>
      </c>
      <c r="F171" s="8" t="s">
        <v>1858</v>
      </c>
      <c r="G171" s="8" t="s">
        <v>1861</v>
      </c>
      <c r="H171" s="8" t="s">
        <v>3</v>
      </c>
      <c r="I171" s="7" t="str">
        <f>HYPERLINK("https://www.airitibooks.com/Detail/Detail?PublicationID=P20120622003", "https://www.airitibooks.com/Detail/Detail?PublicationID=P20120622003")</f>
        <v>https://www.airitibooks.com/Detail/Detail?PublicationID=P20120622003</v>
      </c>
    </row>
    <row r="172" spans="1:9" ht="21" customHeight="1" x14ac:dyDescent="0.4">
      <c r="A172" s="8" t="s">
        <v>1553</v>
      </c>
      <c r="B172" s="8" t="s">
        <v>1554</v>
      </c>
      <c r="C172" s="8" t="s">
        <v>314</v>
      </c>
      <c r="D172" s="8" t="s">
        <v>313</v>
      </c>
      <c r="E172" s="8" t="s">
        <v>1863</v>
      </c>
      <c r="F172" s="8" t="s">
        <v>1864</v>
      </c>
      <c r="G172" s="8" t="s">
        <v>1865</v>
      </c>
      <c r="H172" s="8" t="s">
        <v>3</v>
      </c>
      <c r="I172" s="7" t="str">
        <f>HYPERLINK("https://www.airitibooks.com/Detail/Detail?PublicationID=P20120622006", "https://www.airitibooks.com/Detail/Detail?PublicationID=P20120622006")</f>
        <v>https://www.airitibooks.com/Detail/Detail?PublicationID=P20120622006</v>
      </c>
    </row>
    <row r="173" spans="1:9" ht="21" customHeight="1" x14ac:dyDescent="0.4">
      <c r="A173" s="8" t="s">
        <v>1553</v>
      </c>
      <c r="B173" s="8" t="s">
        <v>1554</v>
      </c>
      <c r="C173" s="8" t="s">
        <v>314</v>
      </c>
      <c r="D173" s="8" t="s">
        <v>315</v>
      </c>
      <c r="E173" s="8" t="s">
        <v>1866</v>
      </c>
      <c r="F173" s="8" t="s">
        <v>1864</v>
      </c>
      <c r="G173" s="8" t="s">
        <v>1867</v>
      </c>
      <c r="H173" s="8" t="s">
        <v>3</v>
      </c>
      <c r="I173" s="7" t="str">
        <f>HYPERLINK("https://www.airitibooks.com/Detail/Detail?PublicationID=P20120622007", "https://www.airitibooks.com/Detail/Detail?PublicationID=P20120622007")</f>
        <v>https://www.airitibooks.com/Detail/Detail?PublicationID=P20120622007</v>
      </c>
    </row>
    <row r="174" spans="1:9" ht="21" customHeight="1" x14ac:dyDescent="0.4">
      <c r="A174" s="8" t="s">
        <v>1553</v>
      </c>
      <c r="B174" s="8" t="s">
        <v>1554</v>
      </c>
      <c r="C174" s="8" t="s">
        <v>314</v>
      </c>
      <c r="D174" s="8" t="s">
        <v>316</v>
      </c>
      <c r="E174" s="8" t="s">
        <v>1868</v>
      </c>
      <c r="F174" s="8" t="s">
        <v>1864</v>
      </c>
      <c r="G174" s="8" t="s">
        <v>1869</v>
      </c>
      <c r="H174" s="8" t="s">
        <v>3</v>
      </c>
      <c r="I174" s="7" t="str">
        <f>HYPERLINK("https://www.airitibooks.com/Detail/Detail?PublicationID=P20120622008", "https://www.airitibooks.com/Detail/Detail?PublicationID=P20120622008")</f>
        <v>https://www.airitibooks.com/Detail/Detail?PublicationID=P20120622008</v>
      </c>
    </row>
    <row r="175" spans="1:9" ht="21" customHeight="1" x14ac:dyDescent="0.4">
      <c r="A175" s="8" t="s">
        <v>1553</v>
      </c>
      <c r="B175" s="8" t="s">
        <v>1554</v>
      </c>
      <c r="C175" s="8" t="s">
        <v>314</v>
      </c>
      <c r="D175" s="8" t="s">
        <v>317</v>
      </c>
      <c r="E175" s="8" t="s">
        <v>1870</v>
      </c>
      <c r="F175" s="8" t="s">
        <v>1864</v>
      </c>
      <c r="G175" s="8" t="s">
        <v>1871</v>
      </c>
      <c r="H175" s="8" t="s">
        <v>3</v>
      </c>
      <c r="I175" s="7" t="str">
        <f>HYPERLINK("https://www.airitibooks.com/Detail/Detail?PublicationID=P20120622009", "https://www.airitibooks.com/Detail/Detail?PublicationID=P20120622009")</f>
        <v>https://www.airitibooks.com/Detail/Detail?PublicationID=P20120622009</v>
      </c>
    </row>
    <row r="176" spans="1:9" ht="21" customHeight="1" x14ac:dyDescent="0.4">
      <c r="A176" s="8" t="s">
        <v>1553</v>
      </c>
      <c r="B176" s="8" t="s">
        <v>1554</v>
      </c>
      <c r="C176" s="8" t="s">
        <v>314</v>
      </c>
      <c r="D176" s="8" t="s">
        <v>318</v>
      </c>
      <c r="E176" s="8" t="s">
        <v>1872</v>
      </c>
      <c r="F176" s="8" t="s">
        <v>1864</v>
      </c>
      <c r="G176" s="8" t="s">
        <v>1873</v>
      </c>
      <c r="H176" s="8" t="s">
        <v>3</v>
      </c>
      <c r="I176" s="7" t="str">
        <f>HYPERLINK("https://www.airitibooks.com/Detail/Detail?PublicationID=P20120622010", "https://www.airitibooks.com/Detail/Detail?PublicationID=P20120622010")</f>
        <v>https://www.airitibooks.com/Detail/Detail?PublicationID=P20120622010</v>
      </c>
    </row>
    <row r="177" spans="1:9" ht="21" customHeight="1" x14ac:dyDescent="0.4">
      <c r="A177" s="8" t="s">
        <v>1553</v>
      </c>
      <c r="B177" s="8" t="s">
        <v>1554</v>
      </c>
      <c r="C177" s="8" t="s">
        <v>314</v>
      </c>
      <c r="D177" s="8" t="s">
        <v>319</v>
      </c>
      <c r="E177" s="8" t="s">
        <v>1874</v>
      </c>
      <c r="F177" s="8" t="s">
        <v>1864</v>
      </c>
      <c r="G177" s="8" t="s">
        <v>1871</v>
      </c>
      <c r="H177" s="8" t="s">
        <v>3</v>
      </c>
      <c r="I177" s="7" t="str">
        <f>HYPERLINK("https://www.airitibooks.com/Detail/Detail?PublicationID=P20120622011", "https://www.airitibooks.com/Detail/Detail?PublicationID=P20120622011")</f>
        <v>https://www.airitibooks.com/Detail/Detail?PublicationID=P20120622011</v>
      </c>
    </row>
    <row r="178" spans="1:9" ht="21" customHeight="1" x14ac:dyDescent="0.4">
      <c r="A178" s="8" t="s">
        <v>1475</v>
      </c>
      <c r="B178" s="8" t="s">
        <v>1539</v>
      </c>
      <c r="C178" s="8" t="s">
        <v>321</v>
      </c>
      <c r="D178" s="8" t="s">
        <v>320</v>
      </c>
      <c r="E178" s="8" t="s">
        <v>1875</v>
      </c>
      <c r="F178" s="8" t="s">
        <v>1864</v>
      </c>
      <c r="G178" s="8" t="s">
        <v>1876</v>
      </c>
      <c r="H178" s="8" t="s">
        <v>3</v>
      </c>
      <c r="I178" s="7" t="str">
        <f>HYPERLINK("https://www.airitibooks.com/Detail/Detail?PublicationID=P20120622017", "https://www.airitibooks.com/Detail/Detail?PublicationID=P20120622017")</f>
        <v>https://www.airitibooks.com/Detail/Detail?PublicationID=P20120622017</v>
      </c>
    </row>
    <row r="179" spans="1:9" ht="21" customHeight="1" x14ac:dyDescent="0.4">
      <c r="A179" s="8" t="s">
        <v>1528</v>
      </c>
      <c r="B179" s="8" t="s">
        <v>1543</v>
      </c>
      <c r="C179" s="8" t="s">
        <v>323</v>
      </c>
      <c r="D179" s="8" t="s">
        <v>322</v>
      </c>
      <c r="E179" s="8" t="s">
        <v>1877</v>
      </c>
      <c r="F179" s="8" t="s">
        <v>1864</v>
      </c>
      <c r="G179" s="8" t="s">
        <v>1878</v>
      </c>
      <c r="H179" s="8" t="s">
        <v>3</v>
      </c>
      <c r="I179" s="7" t="str">
        <f>HYPERLINK("https://www.airitibooks.com/Detail/Detail?PublicationID=P20120622019", "https://www.airitibooks.com/Detail/Detail?PublicationID=P20120622019")</f>
        <v>https://www.airitibooks.com/Detail/Detail?PublicationID=P20120622019</v>
      </c>
    </row>
    <row r="180" spans="1:9" ht="21" customHeight="1" x14ac:dyDescent="0.4">
      <c r="A180" s="8" t="s">
        <v>1581</v>
      </c>
      <c r="B180" s="8" t="s">
        <v>1879</v>
      </c>
      <c r="C180" s="8" t="s">
        <v>325</v>
      </c>
      <c r="D180" s="8" t="s">
        <v>324</v>
      </c>
      <c r="E180" s="8" t="s">
        <v>1880</v>
      </c>
      <c r="F180" s="8" t="s">
        <v>1881</v>
      </c>
      <c r="G180" s="8" t="s">
        <v>1882</v>
      </c>
      <c r="H180" s="8" t="s">
        <v>3</v>
      </c>
      <c r="I180" s="7" t="str">
        <f>HYPERLINK("https://www.airitibooks.com/Detail/Detail?PublicationID=P20120702380", "https://www.airitibooks.com/Detail/Detail?PublicationID=P20120702380")</f>
        <v>https://www.airitibooks.com/Detail/Detail?PublicationID=P20120702380</v>
      </c>
    </row>
    <row r="181" spans="1:9" ht="21" customHeight="1" x14ac:dyDescent="0.4">
      <c r="A181" s="8" t="s">
        <v>1553</v>
      </c>
      <c r="B181" s="8" t="s">
        <v>1554</v>
      </c>
      <c r="C181" s="8" t="s">
        <v>327</v>
      </c>
      <c r="D181" s="8" t="s">
        <v>326</v>
      </c>
      <c r="E181" s="8" t="s">
        <v>1883</v>
      </c>
      <c r="F181" s="8" t="s">
        <v>1881</v>
      </c>
      <c r="G181" s="8" t="s">
        <v>1884</v>
      </c>
      <c r="H181" s="8" t="s">
        <v>3</v>
      </c>
      <c r="I181" s="7" t="str">
        <f>HYPERLINK("https://www.airitibooks.com/Detail/Detail?PublicationID=P20120702395", "https://www.airitibooks.com/Detail/Detail?PublicationID=P20120702395")</f>
        <v>https://www.airitibooks.com/Detail/Detail?PublicationID=P20120702395</v>
      </c>
    </row>
    <row r="182" spans="1:9" ht="21" customHeight="1" x14ac:dyDescent="0.4">
      <c r="A182" s="8" t="s">
        <v>1553</v>
      </c>
      <c r="B182" s="8" t="s">
        <v>1554</v>
      </c>
      <c r="C182" s="8" t="s">
        <v>329</v>
      </c>
      <c r="D182" s="8" t="s">
        <v>328</v>
      </c>
      <c r="E182" s="8" t="s">
        <v>1885</v>
      </c>
      <c r="F182" s="8" t="s">
        <v>1881</v>
      </c>
      <c r="G182" s="8" t="s">
        <v>1886</v>
      </c>
      <c r="H182" s="8" t="s">
        <v>3</v>
      </c>
      <c r="I182" s="7" t="str">
        <f>HYPERLINK("https://www.airitibooks.com/Detail/Detail?PublicationID=P20120702396", "https://www.airitibooks.com/Detail/Detail?PublicationID=P20120702396")</f>
        <v>https://www.airitibooks.com/Detail/Detail?PublicationID=P20120702396</v>
      </c>
    </row>
    <row r="183" spans="1:9" ht="21" customHeight="1" x14ac:dyDescent="0.4">
      <c r="A183" s="8" t="s">
        <v>1581</v>
      </c>
      <c r="B183" s="8" t="s">
        <v>1887</v>
      </c>
      <c r="C183" s="8" t="s">
        <v>331</v>
      </c>
      <c r="D183" s="8" t="s">
        <v>330</v>
      </c>
      <c r="E183" s="8" t="s">
        <v>1888</v>
      </c>
      <c r="F183" s="8" t="s">
        <v>1881</v>
      </c>
      <c r="G183" s="8" t="s">
        <v>1889</v>
      </c>
      <c r="H183" s="8" t="s">
        <v>3</v>
      </c>
      <c r="I183" s="7" t="str">
        <f>HYPERLINK("https://www.airitibooks.com/Detail/Detail?PublicationID=P20120702397", "https://www.airitibooks.com/Detail/Detail?PublicationID=P20120702397")</f>
        <v>https://www.airitibooks.com/Detail/Detail?PublicationID=P20120702397</v>
      </c>
    </row>
    <row r="184" spans="1:9" ht="21" customHeight="1" x14ac:dyDescent="0.4">
      <c r="A184" s="8" t="s">
        <v>1494</v>
      </c>
      <c r="B184" s="8" t="s">
        <v>1523</v>
      </c>
      <c r="C184" s="8" t="s">
        <v>333</v>
      </c>
      <c r="D184" s="8" t="s">
        <v>332</v>
      </c>
      <c r="E184" s="8" t="s">
        <v>1890</v>
      </c>
      <c r="F184" s="8" t="s">
        <v>1881</v>
      </c>
      <c r="G184" s="8" t="s">
        <v>1891</v>
      </c>
      <c r="H184" s="8" t="s">
        <v>3</v>
      </c>
      <c r="I184" s="7" t="str">
        <f>HYPERLINK("https://www.airitibooks.com/Detail/Detail?PublicationID=P20120702413", "https://www.airitibooks.com/Detail/Detail?PublicationID=P20120702413")</f>
        <v>https://www.airitibooks.com/Detail/Detail?PublicationID=P20120702413</v>
      </c>
    </row>
    <row r="185" spans="1:9" ht="21" customHeight="1" x14ac:dyDescent="0.4">
      <c r="A185" s="8" t="s">
        <v>1464</v>
      </c>
      <c r="B185" s="8" t="s">
        <v>1892</v>
      </c>
      <c r="C185" s="8" t="s">
        <v>335</v>
      </c>
      <c r="D185" s="8" t="s">
        <v>334</v>
      </c>
      <c r="E185" s="8" t="s">
        <v>1893</v>
      </c>
      <c r="F185" s="8" t="s">
        <v>1881</v>
      </c>
      <c r="G185" s="8" t="s">
        <v>1894</v>
      </c>
      <c r="H185" s="8" t="s">
        <v>3</v>
      </c>
      <c r="I185" s="7" t="str">
        <f>HYPERLINK("https://www.airitibooks.com/Detail/Detail?PublicationID=P20120702414", "https://www.airitibooks.com/Detail/Detail?PublicationID=P20120702414")</f>
        <v>https://www.airitibooks.com/Detail/Detail?PublicationID=P20120702414</v>
      </c>
    </row>
    <row r="186" spans="1:9" ht="21" customHeight="1" x14ac:dyDescent="0.4">
      <c r="A186" s="8" t="s">
        <v>1581</v>
      </c>
      <c r="B186" s="8" t="s">
        <v>1887</v>
      </c>
      <c r="C186" s="8" t="s">
        <v>337</v>
      </c>
      <c r="D186" s="8" t="s">
        <v>336</v>
      </c>
      <c r="E186" s="8" t="s">
        <v>1895</v>
      </c>
      <c r="F186" s="8" t="s">
        <v>1881</v>
      </c>
      <c r="G186" s="8" t="s">
        <v>1896</v>
      </c>
      <c r="H186" s="8" t="s">
        <v>3</v>
      </c>
      <c r="I186" s="7" t="str">
        <f>HYPERLINK("https://www.airitibooks.com/Detail/Detail?PublicationID=P20120703004", "https://www.airitibooks.com/Detail/Detail?PublicationID=P20120703004")</f>
        <v>https://www.airitibooks.com/Detail/Detail?PublicationID=P20120703004</v>
      </c>
    </row>
    <row r="187" spans="1:9" ht="21" customHeight="1" x14ac:dyDescent="0.4">
      <c r="A187" s="8" t="s">
        <v>1553</v>
      </c>
      <c r="B187" s="8" t="s">
        <v>1554</v>
      </c>
      <c r="C187" s="8" t="s">
        <v>339</v>
      </c>
      <c r="D187" s="8" t="s">
        <v>338</v>
      </c>
      <c r="E187" s="8" t="s">
        <v>1897</v>
      </c>
      <c r="F187" s="8" t="s">
        <v>1881</v>
      </c>
      <c r="G187" s="8" t="s">
        <v>1898</v>
      </c>
      <c r="H187" s="8" t="s">
        <v>3</v>
      </c>
      <c r="I187" s="7" t="str">
        <f>HYPERLINK("https://www.airitibooks.com/Detail/Detail?PublicationID=P20120703015", "https://www.airitibooks.com/Detail/Detail?PublicationID=P20120703015")</f>
        <v>https://www.airitibooks.com/Detail/Detail?PublicationID=P20120703015</v>
      </c>
    </row>
    <row r="188" spans="1:9" ht="21" customHeight="1" x14ac:dyDescent="0.4">
      <c r="A188" s="8" t="s">
        <v>1494</v>
      </c>
      <c r="B188" s="8" t="s">
        <v>1495</v>
      </c>
      <c r="C188" s="8" t="s">
        <v>112</v>
      </c>
      <c r="D188" s="8" t="s">
        <v>340</v>
      </c>
      <c r="E188" s="8" t="s">
        <v>1899</v>
      </c>
      <c r="F188" s="8" t="s">
        <v>1881</v>
      </c>
      <c r="G188" s="8" t="s">
        <v>1900</v>
      </c>
      <c r="H188" s="8" t="s">
        <v>3</v>
      </c>
      <c r="I188" s="7" t="str">
        <f>HYPERLINK("https://www.airitibooks.com/Detail/Detail?PublicationID=P20120703016", "https://www.airitibooks.com/Detail/Detail?PublicationID=P20120703016")</f>
        <v>https://www.airitibooks.com/Detail/Detail?PublicationID=P20120703016</v>
      </c>
    </row>
    <row r="189" spans="1:9" ht="21" customHeight="1" x14ac:dyDescent="0.4">
      <c r="A189" s="8" t="s">
        <v>1553</v>
      </c>
      <c r="B189" s="8" t="s">
        <v>1760</v>
      </c>
      <c r="C189" s="8" t="s">
        <v>342</v>
      </c>
      <c r="D189" s="8" t="s">
        <v>341</v>
      </c>
      <c r="E189" s="8" t="s">
        <v>1901</v>
      </c>
      <c r="F189" s="8" t="s">
        <v>1881</v>
      </c>
      <c r="G189" s="8" t="s">
        <v>1902</v>
      </c>
      <c r="H189" s="8" t="s">
        <v>9</v>
      </c>
      <c r="I189" s="7" t="str">
        <f>HYPERLINK("https://www.airitibooks.com/Detail/Detail?PublicationID=P20120703017", "https://www.airitibooks.com/Detail/Detail?PublicationID=P20120703017")</f>
        <v>https://www.airitibooks.com/Detail/Detail?PublicationID=P20120703017</v>
      </c>
    </row>
    <row r="190" spans="1:9" ht="21" customHeight="1" x14ac:dyDescent="0.4">
      <c r="A190" s="8" t="s">
        <v>1480</v>
      </c>
      <c r="B190" s="8" t="s">
        <v>1558</v>
      </c>
      <c r="C190" s="8" t="s">
        <v>344</v>
      </c>
      <c r="D190" s="8" t="s">
        <v>343</v>
      </c>
      <c r="E190" s="8" t="s">
        <v>1903</v>
      </c>
      <c r="F190" s="8" t="s">
        <v>1881</v>
      </c>
      <c r="G190" s="8" t="s">
        <v>1904</v>
      </c>
      <c r="H190" s="8" t="s">
        <v>3</v>
      </c>
      <c r="I190" s="7" t="str">
        <f>HYPERLINK("https://www.airitibooks.com/Detail/Detail?PublicationID=P20120703046", "https://www.airitibooks.com/Detail/Detail?PublicationID=P20120703046")</f>
        <v>https://www.airitibooks.com/Detail/Detail?PublicationID=P20120703046</v>
      </c>
    </row>
    <row r="191" spans="1:9" ht="21" customHeight="1" x14ac:dyDescent="0.4">
      <c r="A191" s="8" t="s">
        <v>1464</v>
      </c>
      <c r="B191" s="8" t="s">
        <v>1484</v>
      </c>
      <c r="C191" s="8" t="s">
        <v>121</v>
      </c>
      <c r="D191" s="8" t="s">
        <v>345</v>
      </c>
      <c r="E191" s="8" t="s">
        <v>1905</v>
      </c>
      <c r="F191" s="8" t="s">
        <v>1881</v>
      </c>
      <c r="G191" s="8" t="s">
        <v>1906</v>
      </c>
      <c r="H191" s="8" t="s">
        <v>3</v>
      </c>
      <c r="I191" s="7" t="str">
        <f>HYPERLINK("https://www.airitibooks.com/Detail/Detail?PublicationID=P20120703049", "https://www.airitibooks.com/Detail/Detail?PublicationID=P20120703049")</f>
        <v>https://www.airitibooks.com/Detail/Detail?PublicationID=P20120703049</v>
      </c>
    </row>
    <row r="192" spans="1:9" ht="21" customHeight="1" x14ac:dyDescent="0.4">
      <c r="A192" s="8" t="s">
        <v>1494</v>
      </c>
      <c r="B192" s="8" t="s">
        <v>1523</v>
      </c>
      <c r="C192" s="8" t="s">
        <v>42</v>
      </c>
      <c r="D192" s="8" t="s">
        <v>346</v>
      </c>
      <c r="E192" s="8" t="s">
        <v>1907</v>
      </c>
      <c r="F192" s="8" t="s">
        <v>1881</v>
      </c>
      <c r="G192" s="8" t="s">
        <v>1908</v>
      </c>
      <c r="H192" s="8" t="s">
        <v>9</v>
      </c>
      <c r="I192" s="7" t="str">
        <f>HYPERLINK("https://www.airitibooks.com/Detail/Detail?PublicationID=P20120703050", "https://www.airitibooks.com/Detail/Detail?PublicationID=P20120703050")</f>
        <v>https://www.airitibooks.com/Detail/Detail?PublicationID=P20120703050</v>
      </c>
    </row>
    <row r="193" spans="1:9" ht="21" customHeight="1" x14ac:dyDescent="0.4">
      <c r="A193" s="8" t="s">
        <v>1480</v>
      </c>
      <c r="B193" s="8" t="s">
        <v>1832</v>
      </c>
      <c r="C193" s="8" t="s">
        <v>348</v>
      </c>
      <c r="D193" s="8" t="s">
        <v>347</v>
      </c>
      <c r="E193" s="8" t="s">
        <v>1909</v>
      </c>
      <c r="F193" s="8" t="s">
        <v>1881</v>
      </c>
      <c r="G193" s="8" t="s">
        <v>1910</v>
      </c>
      <c r="H193" s="8" t="s">
        <v>9</v>
      </c>
      <c r="I193" s="7" t="str">
        <f>HYPERLINK("https://www.airitibooks.com/Detail/Detail?PublicationID=P20120703051", "https://www.airitibooks.com/Detail/Detail?PublicationID=P20120703051")</f>
        <v>https://www.airitibooks.com/Detail/Detail?PublicationID=P20120703051</v>
      </c>
    </row>
    <row r="194" spans="1:9" ht="21" customHeight="1" x14ac:dyDescent="0.4">
      <c r="A194" s="8" t="s">
        <v>1475</v>
      </c>
      <c r="B194" s="8" t="s">
        <v>1512</v>
      </c>
      <c r="C194" s="8" t="s">
        <v>350</v>
      </c>
      <c r="D194" s="8" t="s">
        <v>349</v>
      </c>
      <c r="E194" s="8" t="s">
        <v>1911</v>
      </c>
      <c r="F194" s="8" t="s">
        <v>1881</v>
      </c>
      <c r="G194" s="8" t="s">
        <v>1912</v>
      </c>
      <c r="H194" s="8" t="s">
        <v>9</v>
      </c>
      <c r="I194" s="7" t="str">
        <f>HYPERLINK("https://www.airitibooks.com/Detail/Detail?PublicationID=P20120703052", "https://www.airitibooks.com/Detail/Detail?PublicationID=P20120703052")</f>
        <v>https://www.airitibooks.com/Detail/Detail?PublicationID=P20120703052</v>
      </c>
    </row>
    <row r="195" spans="1:9" ht="21" customHeight="1" x14ac:dyDescent="0.4">
      <c r="A195" s="8" t="s">
        <v>1494</v>
      </c>
      <c r="B195" s="8" t="s">
        <v>1523</v>
      </c>
      <c r="C195" s="8" t="s">
        <v>352</v>
      </c>
      <c r="D195" s="8" t="s">
        <v>351</v>
      </c>
      <c r="E195" s="8" t="s">
        <v>1913</v>
      </c>
      <c r="F195" s="8" t="s">
        <v>1881</v>
      </c>
      <c r="G195" s="8" t="s">
        <v>1914</v>
      </c>
      <c r="H195" s="8" t="s">
        <v>9</v>
      </c>
      <c r="I195" s="7" t="str">
        <f>HYPERLINK("https://www.airitibooks.com/Detail/Detail?PublicationID=P20120703053", "https://www.airitibooks.com/Detail/Detail?PublicationID=P20120703053")</f>
        <v>https://www.airitibooks.com/Detail/Detail?PublicationID=P20120703053</v>
      </c>
    </row>
    <row r="196" spans="1:9" ht="21" customHeight="1" x14ac:dyDescent="0.4">
      <c r="A196" s="8" t="s">
        <v>1464</v>
      </c>
      <c r="B196" s="8" t="s">
        <v>1465</v>
      </c>
      <c r="C196" s="8" t="s">
        <v>354</v>
      </c>
      <c r="D196" s="8" t="s">
        <v>353</v>
      </c>
      <c r="E196" s="8" t="s">
        <v>1915</v>
      </c>
      <c r="F196" s="8" t="s">
        <v>1916</v>
      </c>
      <c r="G196" s="8" t="s">
        <v>1917</v>
      </c>
      <c r="H196" s="8" t="s">
        <v>3</v>
      </c>
      <c r="I196" s="7" t="str">
        <f>HYPERLINK("https://www.airitibooks.com/Detail/Detail?PublicationID=P20120703089", "https://www.airitibooks.com/Detail/Detail?PublicationID=P20120703089")</f>
        <v>https://www.airitibooks.com/Detail/Detail?PublicationID=P20120703089</v>
      </c>
    </row>
    <row r="197" spans="1:9" ht="21" customHeight="1" x14ac:dyDescent="0.4">
      <c r="A197" s="8" t="s">
        <v>1464</v>
      </c>
      <c r="B197" s="8" t="s">
        <v>1465</v>
      </c>
      <c r="C197" s="8" t="s">
        <v>354</v>
      </c>
      <c r="D197" s="8" t="s">
        <v>355</v>
      </c>
      <c r="E197" s="8" t="s">
        <v>1918</v>
      </c>
      <c r="F197" s="8" t="s">
        <v>1916</v>
      </c>
      <c r="G197" s="8" t="s">
        <v>1917</v>
      </c>
      <c r="H197" s="8" t="s">
        <v>3</v>
      </c>
      <c r="I197" s="7" t="str">
        <f>HYPERLINK("https://www.airitibooks.com/Detail/Detail?PublicationID=P20120703090", "https://www.airitibooks.com/Detail/Detail?PublicationID=P20120703090")</f>
        <v>https://www.airitibooks.com/Detail/Detail?PublicationID=P20120703090</v>
      </c>
    </row>
    <row r="198" spans="1:9" ht="21" customHeight="1" x14ac:dyDescent="0.4">
      <c r="A198" s="8" t="s">
        <v>1464</v>
      </c>
      <c r="B198" s="8" t="s">
        <v>1465</v>
      </c>
      <c r="C198" s="8" t="s">
        <v>354</v>
      </c>
      <c r="D198" s="8" t="s">
        <v>356</v>
      </c>
      <c r="E198" s="8" t="s">
        <v>1919</v>
      </c>
      <c r="F198" s="8" t="s">
        <v>1916</v>
      </c>
      <c r="G198" s="8" t="s">
        <v>1917</v>
      </c>
      <c r="H198" s="8" t="s">
        <v>9</v>
      </c>
      <c r="I198" s="7" t="str">
        <f>HYPERLINK("https://www.airitibooks.com/Detail/Detail?PublicationID=P20120703091", "https://www.airitibooks.com/Detail/Detail?PublicationID=P20120703091")</f>
        <v>https://www.airitibooks.com/Detail/Detail?PublicationID=P20120703091</v>
      </c>
    </row>
    <row r="199" spans="1:9" ht="21" customHeight="1" x14ac:dyDescent="0.4">
      <c r="A199" s="8" t="s">
        <v>1475</v>
      </c>
      <c r="B199" s="8" t="s">
        <v>1512</v>
      </c>
      <c r="C199" s="8" t="s">
        <v>190</v>
      </c>
      <c r="D199" s="8" t="s">
        <v>357</v>
      </c>
      <c r="E199" s="8" t="s">
        <v>1920</v>
      </c>
      <c r="F199" s="8" t="s">
        <v>1916</v>
      </c>
      <c r="G199" s="8" t="s">
        <v>1921</v>
      </c>
      <c r="H199" s="8" t="s">
        <v>3</v>
      </c>
      <c r="I199" s="7" t="str">
        <f>HYPERLINK("https://www.airitibooks.com/Detail/Detail?PublicationID=P20120703093", "https://www.airitibooks.com/Detail/Detail?PublicationID=P20120703093")</f>
        <v>https://www.airitibooks.com/Detail/Detail?PublicationID=P20120703093</v>
      </c>
    </row>
    <row r="200" spans="1:9" ht="21" customHeight="1" x14ac:dyDescent="0.4">
      <c r="A200" s="8" t="s">
        <v>1475</v>
      </c>
      <c r="B200" s="8" t="s">
        <v>1512</v>
      </c>
      <c r="C200" s="8" t="s">
        <v>359</v>
      </c>
      <c r="D200" s="8" t="s">
        <v>358</v>
      </c>
      <c r="E200" s="8" t="s">
        <v>1922</v>
      </c>
      <c r="F200" s="8" t="s">
        <v>1916</v>
      </c>
      <c r="G200" s="8" t="s">
        <v>1923</v>
      </c>
      <c r="H200" s="8" t="s">
        <v>9</v>
      </c>
      <c r="I200" s="7" t="str">
        <f>HYPERLINK("https://www.airitibooks.com/Detail/Detail?PublicationID=P20120703095", "https://www.airitibooks.com/Detail/Detail?PublicationID=P20120703095")</f>
        <v>https://www.airitibooks.com/Detail/Detail?PublicationID=P20120703095</v>
      </c>
    </row>
    <row r="201" spans="1:9" ht="21" customHeight="1" x14ac:dyDescent="0.4">
      <c r="A201" s="8" t="s">
        <v>1475</v>
      </c>
      <c r="B201" s="8" t="s">
        <v>1512</v>
      </c>
      <c r="C201" s="8" t="s">
        <v>359</v>
      </c>
      <c r="D201" s="8" t="s">
        <v>360</v>
      </c>
      <c r="E201" s="8" t="s">
        <v>1924</v>
      </c>
      <c r="F201" s="8" t="s">
        <v>1916</v>
      </c>
      <c r="G201" s="8" t="s">
        <v>1923</v>
      </c>
      <c r="H201" s="8" t="s">
        <v>3</v>
      </c>
      <c r="I201" s="7" t="str">
        <f>HYPERLINK("https://www.airitibooks.com/Detail/Detail?PublicationID=P20120703096", "https://www.airitibooks.com/Detail/Detail?PublicationID=P20120703096")</f>
        <v>https://www.airitibooks.com/Detail/Detail?PublicationID=P20120703096</v>
      </c>
    </row>
    <row r="202" spans="1:9" ht="21" customHeight="1" x14ac:dyDescent="0.4">
      <c r="A202" s="8" t="s">
        <v>1528</v>
      </c>
      <c r="B202" s="8" t="s">
        <v>1529</v>
      </c>
      <c r="C202" s="8" t="s">
        <v>362</v>
      </c>
      <c r="D202" s="8" t="s">
        <v>361</v>
      </c>
      <c r="E202" s="8" t="s">
        <v>1925</v>
      </c>
      <c r="F202" s="8" t="s">
        <v>1610</v>
      </c>
      <c r="G202" s="8" t="s">
        <v>1710</v>
      </c>
      <c r="H202" s="8" t="s">
        <v>9</v>
      </c>
      <c r="I202" s="7" t="str">
        <f>HYPERLINK("https://www.airitibooks.com/Detail/Detail?PublicationID=P20120704001", "https://www.airitibooks.com/Detail/Detail?PublicationID=P20120704001")</f>
        <v>https://www.airitibooks.com/Detail/Detail?PublicationID=P20120704001</v>
      </c>
    </row>
    <row r="203" spans="1:9" ht="21" customHeight="1" x14ac:dyDescent="0.4">
      <c r="A203" s="8" t="s">
        <v>1464</v>
      </c>
      <c r="B203" s="8" t="s">
        <v>1484</v>
      </c>
      <c r="C203" s="8" t="s">
        <v>121</v>
      </c>
      <c r="D203" s="8" t="s">
        <v>363</v>
      </c>
      <c r="E203" s="8" t="s">
        <v>1926</v>
      </c>
      <c r="F203" s="8" t="s">
        <v>1927</v>
      </c>
      <c r="G203" s="8" t="s">
        <v>1928</v>
      </c>
      <c r="H203" s="8" t="s">
        <v>3</v>
      </c>
      <c r="I203" s="7" t="str">
        <f>HYPERLINK("https://www.airitibooks.com/Detail/Detail?PublicationID=P20120704065", "https://www.airitibooks.com/Detail/Detail?PublicationID=P20120704065")</f>
        <v>https://www.airitibooks.com/Detail/Detail?PublicationID=P20120704065</v>
      </c>
    </row>
    <row r="204" spans="1:9" ht="21" customHeight="1" x14ac:dyDescent="0.4">
      <c r="A204" s="8" t="s">
        <v>1464</v>
      </c>
      <c r="B204" s="8" t="s">
        <v>1484</v>
      </c>
      <c r="C204" s="8" t="s">
        <v>121</v>
      </c>
      <c r="D204" s="8" t="s">
        <v>364</v>
      </c>
      <c r="E204" s="8" t="s">
        <v>1929</v>
      </c>
      <c r="F204" s="8" t="s">
        <v>1927</v>
      </c>
      <c r="G204" s="8" t="s">
        <v>1930</v>
      </c>
      <c r="H204" s="8" t="s">
        <v>9</v>
      </c>
      <c r="I204" s="7" t="str">
        <f>HYPERLINK("https://www.airitibooks.com/Detail/Detail?PublicationID=P20120704066", "https://www.airitibooks.com/Detail/Detail?PublicationID=P20120704066")</f>
        <v>https://www.airitibooks.com/Detail/Detail?PublicationID=P20120704066</v>
      </c>
    </row>
    <row r="205" spans="1:9" ht="21" customHeight="1" x14ac:dyDescent="0.4">
      <c r="A205" s="8" t="s">
        <v>1464</v>
      </c>
      <c r="B205" s="8" t="s">
        <v>1484</v>
      </c>
      <c r="C205" s="8" t="s">
        <v>121</v>
      </c>
      <c r="D205" s="8" t="s">
        <v>365</v>
      </c>
      <c r="E205" s="8" t="s">
        <v>1931</v>
      </c>
      <c r="F205" s="8" t="s">
        <v>1927</v>
      </c>
      <c r="G205" s="8" t="s">
        <v>1930</v>
      </c>
      <c r="H205" s="8" t="s">
        <v>9</v>
      </c>
      <c r="I205" s="7" t="str">
        <f>HYPERLINK("https://www.airitibooks.com/Detail/Detail?PublicationID=P20120704067", "https://www.airitibooks.com/Detail/Detail?PublicationID=P20120704067")</f>
        <v>https://www.airitibooks.com/Detail/Detail?PublicationID=P20120704067</v>
      </c>
    </row>
    <row r="206" spans="1:9" ht="21" customHeight="1" x14ac:dyDescent="0.4">
      <c r="A206" s="8" t="s">
        <v>1480</v>
      </c>
      <c r="B206" s="8" t="s">
        <v>1568</v>
      </c>
      <c r="C206" s="8" t="s">
        <v>367</v>
      </c>
      <c r="D206" s="8" t="s">
        <v>366</v>
      </c>
      <c r="E206" s="8" t="s">
        <v>1932</v>
      </c>
      <c r="F206" s="8" t="s">
        <v>1927</v>
      </c>
      <c r="G206" s="8" t="s">
        <v>1933</v>
      </c>
      <c r="H206" s="8" t="s">
        <v>3</v>
      </c>
      <c r="I206" s="7" t="str">
        <f>HYPERLINK("https://www.airitibooks.com/Detail/Detail?PublicationID=P20120704073", "https://www.airitibooks.com/Detail/Detail?PublicationID=P20120704073")</f>
        <v>https://www.airitibooks.com/Detail/Detail?PublicationID=P20120704073</v>
      </c>
    </row>
    <row r="207" spans="1:9" ht="21" customHeight="1" x14ac:dyDescent="0.4">
      <c r="A207" s="8" t="s">
        <v>1464</v>
      </c>
      <c r="B207" s="8" t="s">
        <v>1484</v>
      </c>
      <c r="C207" s="8" t="s">
        <v>369</v>
      </c>
      <c r="D207" s="8" t="s">
        <v>368</v>
      </c>
      <c r="E207" s="8" t="s">
        <v>1934</v>
      </c>
      <c r="F207" s="8" t="s">
        <v>1881</v>
      </c>
      <c r="G207" s="8" t="s">
        <v>1935</v>
      </c>
      <c r="H207" s="8" t="s">
        <v>3</v>
      </c>
      <c r="I207" s="7" t="str">
        <f>HYPERLINK("https://www.airitibooks.com/Detail/Detail?PublicationID=P20120705055", "https://www.airitibooks.com/Detail/Detail?PublicationID=P20120705055")</f>
        <v>https://www.airitibooks.com/Detail/Detail?PublicationID=P20120705055</v>
      </c>
    </row>
    <row r="208" spans="1:9" ht="21" customHeight="1" x14ac:dyDescent="0.4">
      <c r="A208" s="8" t="s">
        <v>1480</v>
      </c>
      <c r="B208" s="8" t="s">
        <v>1490</v>
      </c>
      <c r="C208" s="8" t="s">
        <v>371</v>
      </c>
      <c r="D208" s="8" t="s">
        <v>370</v>
      </c>
      <c r="E208" s="8" t="s">
        <v>1936</v>
      </c>
      <c r="F208" s="8" t="s">
        <v>1881</v>
      </c>
      <c r="G208" s="8" t="s">
        <v>1937</v>
      </c>
      <c r="H208" s="8" t="s">
        <v>3</v>
      </c>
      <c r="I208" s="7" t="str">
        <f>HYPERLINK("https://www.airitibooks.com/Detail/Detail?PublicationID=P20120705056", "https://www.airitibooks.com/Detail/Detail?PublicationID=P20120705056")</f>
        <v>https://www.airitibooks.com/Detail/Detail?PublicationID=P20120705056</v>
      </c>
    </row>
    <row r="209" spans="1:9" ht="21" customHeight="1" x14ac:dyDescent="0.4">
      <c r="A209" s="8" t="s">
        <v>1494</v>
      </c>
      <c r="B209" s="8" t="s">
        <v>1495</v>
      </c>
      <c r="C209" s="8" t="s">
        <v>373</v>
      </c>
      <c r="D209" s="8" t="s">
        <v>372</v>
      </c>
      <c r="E209" s="8" t="s">
        <v>1938</v>
      </c>
      <c r="F209" s="8" t="s">
        <v>1881</v>
      </c>
      <c r="G209" s="8" t="s">
        <v>1939</v>
      </c>
      <c r="H209" s="8" t="s">
        <v>3</v>
      </c>
      <c r="I209" s="7" t="str">
        <f>HYPERLINK("https://www.airitibooks.com/Detail/Detail?PublicationID=P20120705057", "https://www.airitibooks.com/Detail/Detail?PublicationID=P20120705057")</f>
        <v>https://www.airitibooks.com/Detail/Detail?PublicationID=P20120705057</v>
      </c>
    </row>
    <row r="210" spans="1:9" ht="21" customHeight="1" x14ac:dyDescent="0.4">
      <c r="A210" s="8" t="s">
        <v>1480</v>
      </c>
      <c r="B210" s="8" t="s">
        <v>1490</v>
      </c>
      <c r="C210" s="8" t="s">
        <v>16</v>
      </c>
      <c r="D210" s="8" t="s">
        <v>374</v>
      </c>
      <c r="E210" s="8" t="s">
        <v>1940</v>
      </c>
      <c r="F210" s="8" t="s">
        <v>1881</v>
      </c>
      <c r="G210" s="8" t="s">
        <v>1941</v>
      </c>
      <c r="H210" s="8" t="s">
        <v>3</v>
      </c>
      <c r="I210" s="7" t="str">
        <f>HYPERLINK("https://www.airitibooks.com/Detail/Detail?PublicationID=P20120705058", "https://www.airitibooks.com/Detail/Detail?PublicationID=P20120705058")</f>
        <v>https://www.airitibooks.com/Detail/Detail?PublicationID=P20120705058</v>
      </c>
    </row>
    <row r="211" spans="1:9" ht="21" customHeight="1" x14ac:dyDescent="0.4">
      <c r="A211" s="8" t="s">
        <v>1480</v>
      </c>
      <c r="B211" s="8" t="s">
        <v>1481</v>
      </c>
      <c r="C211" s="8" t="s">
        <v>376</v>
      </c>
      <c r="D211" s="8" t="s">
        <v>375</v>
      </c>
      <c r="E211" s="8" t="s">
        <v>1942</v>
      </c>
      <c r="F211" s="8" t="s">
        <v>1881</v>
      </c>
      <c r="G211" s="8" t="s">
        <v>1910</v>
      </c>
      <c r="H211" s="8" t="s">
        <v>3</v>
      </c>
      <c r="I211" s="7" t="str">
        <f>HYPERLINK("https://www.airitibooks.com/Detail/Detail?PublicationID=P20120705059", "https://www.airitibooks.com/Detail/Detail?PublicationID=P20120705059")</f>
        <v>https://www.airitibooks.com/Detail/Detail?PublicationID=P20120705059</v>
      </c>
    </row>
    <row r="212" spans="1:9" ht="21" customHeight="1" x14ac:dyDescent="0.4">
      <c r="A212" s="8" t="s">
        <v>1494</v>
      </c>
      <c r="B212" s="8" t="s">
        <v>1495</v>
      </c>
      <c r="C212" s="8" t="s">
        <v>24</v>
      </c>
      <c r="D212" s="8" t="s">
        <v>377</v>
      </c>
      <c r="E212" s="8" t="s">
        <v>1943</v>
      </c>
      <c r="F212" s="8" t="s">
        <v>1881</v>
      </c>
      <c r="G212" s="8" t="s">
        <v>1944</v>
      </c>
      <c r="H212" s="8" t="s">
        <v>9</v>
      </c>
      <c r="I212" s="7" t="str">
        <f>HYPERLINK("https://www.airitibooks.com/Detail/Detail?PublicationID=P20120706001", "https://www.airitibooks.com/Detail/Detail?PublicationID=P20120706001")</f>
        <v>https://www.airitibooks.com/Detail/Detail?PublicationID=P20120706001</v>
      </c>
    </row>
    <row r="213" spans="1:9" ht="21" customHeight="1" x14ac:dyDescent="0.4">
      <c r="A213" s="8" t="s">
        <v>1464</v>
      </c>
      <c r="B213" s="8" t="s">
        <v>1484</v>
      </c>
      <c r="C213" s="8" t="s">
        <v>379</v>
      </c>
      <c r="D213" s="8" t="s">
        <v>378</v>
      </c>
      <c r="E213" s="8" t="s">
        <v>1945</v>
      </c>
      <c r="F213" s="8" t="s">
        <v>1881</v>
      </c>
      <c r="G213" s="8" t="s">
        <v>1946</v>
      </c>
      <c r="H213" s="8" t="s">
        <v>3</v>
      </c>
      <c r="I213" s="7" t="str">
        <f>HYPERLINK("https://www.airitibooks.com/Detail/Detail?PublicationID=P20120706004", "https://www.airitibooks.com/Detail/Detail?PublicationID=P20120706004")</f>
        <v>https://www.airitibooks.com/Detail/Detail?PublicationID=P20120706004</v>
      </c>
    </row>
    <row r="214" spans="1:9" ht="21" customHeight="1" x14ac:dyDescent="0.4">
      <c r="A214" s="8" t="s">
        <v>1553</v>
      </c>
      <c r="B214" s="8" t="s">
        <v>1760</v>
      </c>
      <c r="C214" s="8" t="s">
        <v>381</v>
      </c>
      <c r="D214" s="8" t="s">
        <v>380</v>
      </c>
      <c r="E214" s="8" t="s">
        <v>1947</v>
      </c>
      <c r="F214" s="8" t="s">
        <v>1948</v>
      </c>
      <c r="G214" s="8" t="s">
        <v>1949</v>
      </c>
      <c r="H214" s="8" t="s">
        <v>3</v>
      </c>
      <c r="I214" s="7" t="str">
        <f>HYPERLINK("https://www.airitibooks.com/Detail/Detail?PublicationID=P20120712561", "https://www.airitibooks.com/Detail/Detail?PublicationID=P20120712561")</f>
        <v>https://www.airitibooks.com/Detail/Detail?PublicationID=P20120712561</v>
      </c>
    </row>
    <row r="215" spans="1:9" ht="21" customHeight="1" x14ac:dyDescent="0.4">
      <c r="A215" s="8" t="s">
        <v>1464</v>
      </c>
      <c r="B215" s="8" t="s">
        <v>1484</v>
      </c>
      <c r="C215" s="8" t="s">
        <v>383</v>
      </c>
      <c r="D215" s="8" t="s">
        <v>382</v>
      </c>
      <c r="E215" s="8" t="s">
        <v>1950</v>
      </c>
      <c r="F215" s="8" t="s">
        <v>1633</v>
      </c>
      <c r="G215" s="8" t="s">
        <v>1951</v>
      </c>
      <c r="H215" s="8" t="s">
        <v>9</v>
      </c>
      <c r="I215" s="7" t="str">
        <f>HYPERLINK("https://www.airitibooks.com/Detail/Detail?PublicationID=P20120720002", "https://www.airitibooks.com/Detail/Detail?PublicationID=P20120720002")</f>
        <v>https://www.airitibooks.com/Detail/Detail?PublicationID=P20120720002</v>
      </c>
    </row>
    <row r="216" spans="1:9" ht="21" customHeight="1" x14ac:dyDescent="0.4">
      <c r="A216" s="8" t="s">
        <v>1464</v>
      </c>
      <c r="B216" s="8" t="s">
        <v>1484</v>
      </c>
      <c r="C216" s="8" t="s">
        <v>119</v>
      </c>
      <c r="D216" s="8" t="s">
        <v>384</v>
      </c>
      <c r="E216" s="8" t="s">
        <v>1952</v>
      </c>
      <c r="F216" s="8" t="s">
        <v>1633</v>
      </c>
      <c r="G216" s="8" t="s">
        <v>1953</v>
      </c>
      <c r="H216" s="8" t="s">
        <v>9</v>
      </c>
      <c r="I216" s="7" t="str">
        <f>HYPERLINK("https://www.airitibooks.com/Detail/Detail?PublicationID=P20120720003", "https://www.airitibooks.com/Detail/Detail?PublicationID=P20120720003")</f>
        <v>https://www.airitibooks.com/Detail/Detail?PublicationID=P20120720003</v>
      </c>
    </row>
    <row r="217" spans="1:9" ht="21" customHeight="1" x14ac:dyDescent="0.4">
      <c r="A217" s="8" t="s">
        <v>1464</v>
      </c>
      <c r="B217" s="8" t="s">
        <v>1484</v>
      </c>
      <c r="C217" s="8" t="s">
        <v>386</v>
      </c>
      <c r="D217" s="8" t="s">
        <v>385</v>
      </c>
      <c r="E217" s="8" t="s">
        <v>1954</v>
      </c>
      <c r="F217" s="8" t="s">
        <v>1633</v>
      </c>
      <c r="G217" s="8" t="s">
        <v>1955</v>
      </c>
      <c r="H217" s="8" t="s">
        <v>9</v>
      </c>
      <c r="I217" s="7" t="str">
        <f>HYPERLINK("https://www.airitibooks.com/Detail/Detail?PublicationID=P20120720004", "https://www.airitibooks.com/Detail/Detail?PublicationID=P20120720004")</f>
        <v>https://www.airitibooks.com/Detail/Detail?PublicationID=P20120720004</v>
      </c>
    </row>
    <row r="218" spans="1:9" ht="21" customHeight="1" x14ac:dyDescent="0.4">
      <c r="A218" s="8" t="s">
        <v>1464</v>
      </c>
      <c r="B218" s="8" t="s">
        <v>1484</v>
      </c>
      <c r="C218" s="8" t="s">
        <v>104</v>
      </c>
      <c r="D218" s="8" t="s">
        <v>387</v>
      </c>
      <c r="E218" s="8" t="s">
        <v>1956</v>
      </c>
      <c r="F218" s="8" t="s">
        <v>1633</v>
      </c>
      <c r="G218" s="8" t="s">
        <v>1957</v>
      </c>
      <c r="H218" s="8" t="s">
        <v>9</v>
      </c>
      <c r="I218" s="7" t="str">
        <f>HYPERLINK("https://www.airitibooks.com/Detail/Detail?PublicationID=P20120720005", "https://www.airitibooks.com/Detail/Detail?PublicationID=P20120720005")</f>
        <v>https://www.airitibooks.com/Detail/Detail?PublicationID=P20120720005</v>
      </c>
    </row>
    <row r="219" spans="1:9" ht="21" customHeight="1" x14ac:dyDescent="0.4">
      <c r="A219" s="8" t="s">
        <v>1464</v>
      </c>
      <c r="B219" s="8" t="s">
        <v>1484</v>
      </c>
      <c r="C219" s="8" t="s">
        <v>386</v>
      </c>
      <c r="D219" s="8" t="s">
        <v>388</v>
      </c>
      <c r="E219" s="8" t="s">
        <v>1958</v>
      </c>
      <c r="F219" s="8" t="s">
        <v>1633</v>
      </c>
      <c r="G219" s="8" t="s">
        <v>1959</v>
      </c>
      <c r="H219" s="8" t="s">
        <v>9</v>
      </c>
      <c r="I219" s="7" t="str">
        <f>HYPERLINK("https://www.airitibooks.com/Detail/Detail?PublicationID=P20120720006", "https://www.airitibooks.com/Detail/Detail?PublicationID=P20120720006")</f>
        <v>https://www.airitibooks.com/Detail/Detail?PublicationID=P20120720006</v>
      </c>
    </row>
    <row r="220" spans="1:9" ht="21" customHeight="1" x14ac:dyDescent="0.4">
      <c r="A220" s="8" t="s">
        <v>1464</v>
      </c>
      <c r="B220" s="8" t="s">
        <v>1484</v>
      </c>
      <c r="C220" s="8" t="s">
        <v>390</v>
      </c>
      <c r="D220" s="8" t="s">
        <v>389</v>
      </c>
      <c r="E220" s="8" t="s">
        <v>1960</v>
      </c>
      <c r="F220" s="8" t="s">
        <v>1633</v>
      </c>
      <c r="G220" s="8" t="s">
        <v>1961</v>
      </c>
      <c r="H220" s="8" t="s">
        <v>9</v>
      </c>
      <c r="I220" s="7" t="str">
        <f>HYPERLINK("https://www.airitibooks.com/Detail/Detail?PublicationID=P20120720007", "https://www.airitibooks.com/Detail/Detail?PublicationID=P20120720007")</f>
        <v>https://www.airitibooks.com/Detail/Detail?PublicationID=P20120720007</v>
      </c>
    </row>
    <row r="221" spans="1:9" ht="21" customHeight="1" x14ac:dyDescent="0.4">
      <c r="A221" s="8" t="s">
        <v>1464</v>
      </c>
      <c r="B221" s="8" t="s">
        <v>1484</v>
      </c>
      <c r="C221" s="8" t="s">
        <v>386</v>
      </c>
      <c r="D221" s="8" t="s">
        <v>391</v>
      </c>
      <c r="E221" s="8" t="s">
        <v>1962</v>
      </c>
      <c r="F221" s="8" t="s">
        <v>1633</v>
      </c>
      <c r="G221" s="8" t="s">
        <v>1963</v>
      </c>
      <c r="H221" s="8" t="s">
        <v>9</v>
      </c>
      <c r="I221" s="7" t="str">
        <f>HYPERLINK("https://www.airitibooks.com/Detail/Detail?PublicationID=P20120720008", "https://www.airitibooks.com/Detail/Detail?PublicationID=P20120720008")</f>
        <v>https://www.airitibooks.com/Detail/Detail?PublicationID=P20120720008</v>
      </c>
    </row>
    <row r="222" spans="1:9" ht="21" customHeight="1" x14ac:dyDescent="0.4">
      <c r="A222" s="8" t="s">
        <v>1475</v>
      </c>
      <c r="B222" s="8" t="s">
        <v>1512</v>
      </c>
      <c r="C222" s="8" t="s">
        <v>393</v>
      </c>
      <c r="D222" s="8" t="s">
        <v>392</v>
      </c>
      <c r="E222" s="8" t="s">
        <v>1964</v>
      </c>
      <c r="F222" s="8" t="s">
        <v>1478</v>
      </c>
      <c r="G222" s="8" t="s">
        <v>1965</v>
      </c>
      <c r="H222" s="8" t="s">
        <v>3</v>
      </c>
      <c r="I222" s="7" t="str">
        <f>HYPERLINK("https://www.airitibooks.com/Detail/Detail?PublicationID=P20120730001", "https://www.airitibooks.com/Detail/Detail?PublicationID=P20120730001")</f>
        <v>https://www.airitibooks.com/Detail/Detail?PublicationID=P20120730001</v>
      </c>
    </row>
    <row r="223" spans="1:9" ht="21" customHeight="1" x14ac:dyDescent="0.4">
      <c r="A223" s="8" t="s">
        <v>1464</v>
      </c>
      <c r="B223" s="8" t="s">
        <v>1484</v>
      </c>
      <c r="C223" s="8" t="s">
        <v>395</v>
      </c>
      <c r="D223" s="8" t="s">
        <v>394</v>
      </c>
      <c r="E223" s="8" t="s">
        <v>1966</v>
      </c>
      <c r="F223" s="8" t="s">
        <v>1967</v>
      </c>
      <c r="G223" s="8" t="s">
        <v>1968</v>
      </c>
      <c r="H223" s="8" t="s">
        <v>3</v>
      </c>
      <c r="I223" s="7" t="str">
        <f>HYPERLINK("https://www.airitibooks.com/Detail/Detail?PublicationID=P20120731084", "https://www.airitibooks.com/Detail/Detail?PublicationID=P20120731084")</f>
        <v>https://www.airitibooks.com/Detail/Detail?PublicationID=P20120731084</v>
      </c>
    </row>
    <row r="224" spans="1:9" ht="21" customHeight="1" x14ac:dyDescent="0.4">
      <c r="A224" s="8" t="s">
        <v>1581</v>
      </c>
      <c r="B224" s="8" t="s">
        <v>1887</v>
      </c>
      <c r="C224" s="8" t="s">
        <v>397</v>
      </c>
      <c r="D224" s="8" t="s">
        <v>396</v>
      </c>
      <c r="E224" s="8" t="s">
        <v>1969</v>
      </c>
      <c r="F224" s="8" t="s">
        <v>15</v>
      </c>
      <c r="G224" s="8" t="s">
        <v>1970</v>
      </c>
      <c r="H224" s="8" t="s">
        <v>9</v>
      </c>
      <c r="I224" s="7" t="str">
        <f>HYPERLINK("https://www.airitibooks.com/Detail/Detail?PublicationID=P20120731088", "https://www.airitibooks.com/Detail/Detail?PublicationID=P20120731088")</f>
        <v>https://www.airitibooks.com/Detail/Detail?PublicationID=P20120731088</v>
      </c>
    </row>
    <row r="225" spans="1:9" ht="21" customHeight="1" x14ac:dyDescent="0.4">
      <c r="A225" s="8" t="s">
        <v>1480</v>
      </c>
      <c r="B225" s="8" t="s">
        <v>1558</v>
      </c>
      <c r="C225" s="8" t="s">
        <v>399</v>
      </c>
      <c r="D225" s="8" t="s">
        <v>398</v>
      </c>
      <c r="E225" s="8" t="s">
        <v>1971</v>
      </c>
      <c r="F225" s="8" t="s">
        <v>15</v>
      </c>
      <c r="G225" s="8" t="s">
        <v>1972</v>
      </c>
      <c r="H225" s="8" t="s">
        <v>9</v>
      </c>
      <c r="I225" s="7" t="str">
        <f>HYPERLINK("https://www.airitibooks.com/Detail/Detail?PublicationID=P20120806003", "https://www.airitibooks.com/Detail/Detail?PublicationID=P20120806003")</f>
        <v>https://www.airitibooks.com/Detail/Detail?PublicationID=P20120806003</v>
      </c>
    </row>
    <row r="226" spans="1:9" ht="21" customHeight="1" x14ac:dyDescent="0.4">
      <c r="A226" s="8" t="s">
        <v>1480</v>
      </c>
      <c r="B226" s="8" t="s">
        <v>1558</v>
      </c>
      <c r="C226" s="8" t="s">
        <v>66</v>
      </c>
      <c r="D226" s="8" t="s">
        <v>400</v>
      </c>
      <c r="E226" s="8" t="s">
        <v>1973</v>
      </c>
      <c r="F226" s="8" t="s">
        <v>1685</v>
      </c>
      <c r="G226" s="8" t="s">
        <v>1974</v>
      </c>
      <c r="H226" s="8" t="s">
        <v>9</v>
      </c>
      <c r="I226" s="7" t="str">
        <f>HYPERLINK("https://www.airitibooks.com/Detail/Detail?PublicationID=P20120808001", "https://www.airitibooks.com/Detail/Detail?PublicationID=P20120808001")</f>
        <v>https://www.airitibooks.com/Detail/Detail?PublicationID=P20120808001</v>
      </c>
    </row>
    <row r="227" spans="1:9" ht="21" customHeight="1" x14ac:dyDescent="0.4">
      <c r="A227" s="8" t="s">
        <v>1480</v>
      </c>
      <c r="B227" s="8" t="s">
        <v>1558</v>
      </c>
      <c r="C227" s="8" t="s">
        <v>402</v>
      </c>
      <c r="D227" s="8" t="s">
        <v>401</v>
      </c>
      <c r="E227" s="8" t="s">
        <v>1975</v>
      </c>
      <c r="F227" s="8" t="s">
        <v>1685</v>
      </c>
      <c r="G227" s="8" t="s">
        <v>1976</v>
      </c>
      <c r="H227" s="8" t="s">
        <v>9</v>
      </c>
      <c r="I227" s="7" t="str">
        <f>HYPERLINK("https://www.airitibooks.com/Detail/Detail?PublicationID=P20120808002", "https://www.airitibooks.com/Detail/Detail?PublicationID=P20120808002")</f>
        <v>https://www.airitibooks.com/Detail/Detail?PublicationID=P20120808002</v>
      </c>
    </row>
    <row r="228" spans="1:9" ht="21" customHeight="1" x14ac:dyDescent="0.4">
      <c r="A228" s="8" t="s">
        <v>1480</v>
      </c>
      <c r="B228" s="8" t="s">
        <v>1558</v>
      </c>
      <c r="C228" s="8" t="s">
        <v>66</v>
      </c>
      <c r="D228" s="8" t="s">
        <v>403</v>
      </c>
      <c r="E228" s="8" t="s">
        <v>1977</v>
      </c>
      <c r="F228" s="8" t="s">
        <v>1685</v>
      </c>
      <c r="G228" s="8" t="s">
        <v>1978</v>
      </c>
      <c r="H228" s="8" t="s">
        <v>9</v>
      </c>
      <c r="I228" s="7" t="str">
        <f>HYPERLINK("https://www.airitibooks.com/Detail/Detail?PublicationID=P20120808003", "https://www.airitibooks.com/Detail/Detail?PublicationID=P20120808003")</f>
        <v>https://www.airitibooks.com/Detail/Detail?PublicationID=P20120808003</v>
      </c>
    </row>
    <row r="229" spans="1:9" ht="21" customHeight="1" x14ac:dyDescent="0.4">
      <c r="A229" s="8" t="s">
        <v>1480</v>
      </c>
      <c r="B229" s="8" t="s">
        <v>1558</v>
      </c>
      <c r="C229" s="8" t="s">
        <v>66</v>
      </c>
      <c r="D229" s="8" t="s">
        <v>404</v>
      </c>
      <c r="E229" s="8" t="s">
        <v>1979</v>
      </c>
      <c r="F229" s="8" t="s">
        <v>1685</v>
      </c>
      <c r="G229" s="8" t="s">
        <v>1980</v>
      </c>
      <c r="H229" s="8" t="s">
        <v>9</v>
      </c>
      <c r="I229" s="7" t="str">
        <f>HYPERLINK("https://www.airitibooks.com/Detail/Detail?PublicationID=P20120808004", "https://www.airitibooks.com/Detail/Detail?PublicationID=P20120808004")</f>
        <v>https://www.airitibooks.com/Detail/Detail?PublicationID=P20120808004</v>
      </c>
    </row>
    <row r="230" spans="1:9" ht="21" customHeight="1" x14ac:dyDescent="0.4">
      <c r="A230" s="8" t="s">
        <v>1480</v>
      </c>
      <c r="B230" s="8" t="s">
        <v>1558</v>
      </c>
      <c r="C230" s="8" t="s">
        <v>406</v>
      </c>
      <c r="D230" s="8" t="s">
        <v>405</v>
      </c>
      <c r="E230" s="8" t="s">
        <v>1981</v>
      </c>
      <c r="F230" s="8" t="s">
        <v>1685</v>
      </c>
      <c r="G230" s="8" t="s">
        <v>1982</v>
      </c>
      <c r="H230" s="8" t="s">
        <v>9</v>
      </c>
      <c r="I230" s="7" t="str">
        <f>HYPERLINK("https://www.airitibooks.com/Detail/Detail?PublicationID=P20120808005", "https://www.airitibooks.com/Detail/Detail?PublicationID=P20120808005")</f>
        <v>https://www.airitibooks.com/Detail/Detail?PublicationID=P20120808005</v>
      </c>
    </row>
    <row r="231" spans="1:9" ht="21" customHeight="1" x14ac:dyDescent="0.4">
      <c r="A231" s="8" t="s">
        <v>1480</v>
      </c>
      <c r="B231" s="8" t="s">
        <v>1558</v>
      </c>
      <c r="C231" s="8" t="s">
        <v>66</v>
      </c>
      <c r="D231" s="8" t="s">
        <v>407</v>
      </c>
      <c r="E231" s="8" t="s">
        <v>1983</v>
      </c>
      <c r="F231" s="8" t="s">
        <v>1685</v>
      </c>
      <c r="G231" s="8" t="s">
        <v>1984</v>
      </c>
      <c r="H231" s="8" t="s">
        <v>9</v>
      </c>
      <c r="I231" s="7" t="str">
        <f>HYPERLINK("https://www.airitibooks.com/Detail/Detail?PublicationID=P20120808006", "https://www.airitibooks.com/Detail/Detail?PublicationID=P20120808006")</f>
        <v>https://www.airitibooks.com/Detail/Detail?PublicationID=P20120808006</v>
      </c>
    </row>
    <row r="232" spans="1:9" ht="21" customHeight="1" x14ac:dyDescent="0.4">
      <c r="A232" s="8" t="s">
        <v>1553</v>
      </c>
      <c r="B232" s="8" t="s">
        <v>1760</v>
      </c>
      <c r="C232" s="8" t="s">
        <v>409</v>
      </c>
      <c r="D232" s="8" t="s">
        <v>408</v>
      </c>
      <c r="E232" s="8" t="s">
        <v>1985</v>
      </c>
      <c r="F232" s="8" t="s">
        <v>1514</v>
      </c>
      <c r="G232" s="8" t="s">
        <v>1986</v>
      </c>
      <c r="H232" s="8" t="s">
        <v>3</v>
      </c>
      <c r="I232" s="7" t="str">
        <f>HYPERLINK("https://www.airitibooks.com/Detail/Detail?PublicationID=P20120809001", "https://www.airitibooks.com/Detail/Detail?PublicationID=P20120809001")</f>
        <v>https://www.airitibooks.com/Detail/Detail?PublicationID=P20120809001</v>
      </c>
    </row>
    <row r="233" spans="1:9" ht="21" customHeight="1" x14ac:dyDescent="0.4">
      <c r="A233" s="8" t="s">
        <v>1553</v>
      </c>
      <c r="B233" s="8" t="s">
        <v>1760</v>
      </c>
      <c r="C233" s="8" t="s">
        <v>411</v>
      </c>
      <c r="D233" s="8" t="s">
        <v>410</v>
      </c>
      <c r="E233" s="8" t="s">
        <v>1987</v>
      </c>
      <c r="F233" s="8" t="s">
        <v>1514</v>
      </c>
      <c r="G233" s="8" t="s">
        <v>1988</v>
      </c>
      <c r="H233" s="8" t="s">
        <v>9</v>
      </c>
      <c r="I233" s="7" t="str">
        <f>HYPERLINK("https://www.airitibooks.com/Detail/Detail?PublicationID=P20120809002", "https://www.airitibooks.com/Detail/Detail?PublicationID=P20120809002")</f>
        <v>https://www.airitibooks.com/Detail/Detail?PublicationID=P20120809002</v>
      </c>
    </row>
    <row r="234" spans="1:9" ht="21" customHeight="1" x14ac:dyDescent="0.4">
      <c r="A234" s="8" t="s">
        <v>1475</v>
      </c>
      <c r="B234" s="8" t="s">
        <v>1603</v>
      </c>
      <c r="C234" s="8" t="s">
        <v>413</v>
      </c>
      <c r="D234" s="8" t="s">
        <v>412</v>
      </c>
      <c r="E234" s="8" t="s">
        <v>1989</v>
      </c>
      <c r="F234" s="8" t="s">
        <v>15</v>
      </c>
      <c r="G234" s="8" t="s">
        <v>1990</v>
      </c>
      <c r="H234" s="8" t="s">
        <v>9</v>
      </c>
      <c r="I234" s="7" t="str">
        <f>HYPERLINK("https://www.airitibooks.com/Detail/Detail?PublicationID=P20120813001", "https://www.airitibooks.com/Detail/Detail?PublicationID=P20120813001")</f>
        <v>https://www.airitibooks.com/Detail/Detail?PublicationID=P20120813001</v>
      </c>
    </row>
    <row r="235" spans="1:9" ht="21" customHeight="1" x14ac:dyDescent="0.4">
      <c r="A235" s="8" t="s">
        <v>1480</v>
      </c>
      <c r="B235" s="8" t="s">
        <v>1509</v>
      </c>
      <c r="C235" s="8" t="s">
        <v>415</v>
      </c>
      <c r="D235" s="8" t="s">
        <v>414</v>
      </c>
      <c r="E235" s="8" t="s">
        <v>1991</v>
      </c>
      <c r="F235" s="8" t="s">
        <v>15</v>
      </c>
      <c r="G235" s="8" t="s">
        <v>1992</v>
      </c>
      <c r="H235" s="8" t="s">
        <v>9</v>
      </c>
      <c r="I235" s="7" t="str">
        <f>HYPERLINK("https://www.airitibooks.com/Detail/Detail?PublicationID=P20120816001", "https://www.airitibooks.com/Detail/Detail?PublicationID=P20120816001")</f>
        <v>https://www.airitibooks.com/Detail/Detail?PublicationID=P20120816001</v>
      </c>
    </row>
    <row r="236" spans="1:9" ht="21" customHeight="1" x14ac:dyDescent="0.4">
      <c r="A236" s="8" t="s">
        <v>1480</v>
      </c>
      <c r="B236" s="8" t="s">
        <v>1487</v>
      </c>
      <c r="C236" s="8" t="s">
        <v>21</v>
      </c>
      <c r="D236" s="8" t="s">
        <v>416</v>
      </c>
      <c r="E236" s="8" t="s">
        <v>1993</v>
      </c>
      <c r="F236" s="8" t="s">
        <v>15</v>
      </c>
      <c r="G236" s="8" t="s">
        <v>1489</v>
      </c>
      <c r="H236" s="8" t="s">
        <v>9</v>
      </c>
      <c r="I236" s="7" t="str">
        <f>HYPERLINK("https://www.airitibooks.com/Detail/Detail?PublicationID=P20120820001", "https://www.airitibooks.com/Detail/Detail?PublicationID=P20120820001")</f>
        <v>https://www.airitibooks.com/Detail/Detail?PublicationID=P20120820001</v>
      </c>
    </row>
    <row r="237" spans="1:9" ht="21" customHeight="1" x14ac:dyDescent="0.4">
      <c r="A237" s="8" t="s">
        <v>1494</v>
      </c>
      <c r="B237" s="8" t="s">
        <v>1994</v>
      </c>
      <c r="C237" s="8" t="s">
        <v>418</v>
      </c>
      <c r="D237" s="8" t="s">
        <v>417</v>
      </c>
      <c r="E237" s="8" t="s">
        <v>1995</v>
      </c>
      <c r="F237" s="8" t="s">
        <v>1492</v>
      </c>
      <c r="G237" s="8" t="s">
        <v>1996</v>
      </c>
      <c r="H237" s="8" t="s">
        <v>3</v>
      </c>
      <c r="I237" s="7" t="str">
        <f>HYPERLINK("https://www.airitibooks.com/Detail/Detail?PublicationID=P20120824004", "https://www.airitibooks.com/Detail/Detail?PublicationID=P20120824004")</f>
        <v>https://www.airitibooks.com/Detail/Detail?PublicationID=P20120824004</v>
      </c>
    </row>
    <row r="238" spans="1:9" ht="21" customHeight="1" x14ac:dyDescent="0.4">
      <c r="A238" s="8" t="s">
        <v>1494</v>
      </c>
      <c r="B238" s="8" t="s">
        <v>1495</v>
      </c>
      <c r="C238" s="8" t="s">
        <v>24</v>
      </c>
      <c r="D238" s="8" t="s">
        <v>419</v>
      </c>
      <c r="E238" s="8" t="s">
        <v>1997</v>
      </c>
      <c r="F238" s="8" t="s">
        <v>1492</v>
      </c>
      <c r="G238" s="8" t="s">
        <v>1998</v>
      </c>
      <c r="H238" s="8" t="s">
        <v>3</v>
      </c>
      <c r="I238" s="7" t="str">
        <f>HYPERLINK("https://www.airitibooks.com/Detail/Detail?PublicationID=P20120824005", "https://www.airitibooks.com/Detail/Detail?PublicationID=P20120824005")</f>
        <v>https://www.airitibooks.com/Detail/Detail?PublicationID=P20120824005</v>
      </c>
    </row>
    <row r="239" spans="1:9" ht="21" customHeight="1" x14ac:dyDescent="0.4">
      <c r="A239" s="8" t="s">
        <v>1480</v>
      </c>
      <c r="B239" s="8" t="s">
        <v>1509</v>
      </c>
      <c r="C239" s="8" t="s">
        <v>421</v>
      </c>
      <c r="D239" s="8" t="s">
        <v>420</v>
      </c>
      <c r="E239" s="8" t="s">
        <v>1999</v>
      </c>
      <c r="F239" s="8" t="s">
        <v>2000</v>
      </c>
      <c r="G239" s="8" t="s">
        <v>2001</v>
      </c>
      <c r="H239" s="8" t="s">
        <v>9</v>
      </c>
      <c r="I239" s="7" t="str">
        <f>HYPERLINK("https://www.airitibooks.com/Detail/Detail?PublicationID=P20120905013", "https://www.airitibooks.com/Detail/Detail?PublicationID=P20120905013")</f>
        <v>https://www.airitibooks.com/Detail/Detail?PublicationID=P20120905013</v>
      </c>
    </row>
    <row r="240" spans="1:9" ht="21" customHeight="1" x14ac:dyDescent="0.4">
      <c r="A240" s="8" t="s">
        <v>1480</v>
      </c>
      <c r="B240" s="8" t="s">
        <v>1509</v>
      </c>
      <c r="C240" s="8" t="s">
        <v>308</v>
      </c>
      <c r="D240" s="8" t="s">
        <v>422</v>
      </c>
      <c r="E240" s="8" t="s">
        <v>2002</v>
      </c>
      <c r="F240" s="8" t="s">
        <v>2000</v>
      </c>
      <c r="G240" s="8" t="s">
        <v>2003</v>
      </c>
      <c r="H240" s="8" t="s">
        <v>9</v>
      </c>
      <c r="I240" s="7" t="str">
        <f>HYPERLINK("https://www.airitibooks.com/Detail/Detail?PublicationID=P20120905014", "https://www.airitibooks.com/Detail/Detail?PublicationID=P20120905014")</f>
        <v>https://www.airitibooks.com/Detail/Detail?PublicationID=P20120905014</v>
      </c>
    </row>
    <row r="241" spans="1:9" ht="21" customHeight="1" x14ac:dyDescent="0.4">
      <c r="A241" s="8" t="s">
        <v>1498</v>
      </c>
      <c r="B241" s="8" t="s">
        <v>2004</v>
      </c>
      <c r="C241" s="8" t="s">
        <v>424</v>
      </c>
      <c r="D241" s="8" t="s">
        <v>423</v>
      </c>
      <c r="E241" s="8" t="s">
        <v>2005</v>
      </c>
      <c r="F241" s="8" t="s">
        <v>2006</v>
      </c>
      <c r="G241" s="8" t="s">
        <v>2007</v>
      </c>
      <c r="H241" s="8" t="s">
        <v>9</v>
      </c>
      <c r="I241" s="7" t="str">
        <f>HYPERLINK("https://www.airitibooks.com/Detail/Detail?PublicationID=P20120905019", "https://www.airitibooks.com/Detail/Detail?PublicationID=P20120905019")</f>
        <v>https://www.airitibooks.com/Detail/Detail?PublicationID=P20120905019</v>
      </c>
    </row>
    <row r="242" spans="1:9" ht="21" customHeight="1" x14ac:dyDescent="0.4">
      <c r="A242" s="8" t="s">
        <v>1528</v>
      </c>
      <c r="B242" s="8" t="s">
        <v>1529</v>
      </c>
      <c r="C242" s="8" t="s">
        <v>362</v>
      </c>
      <c r="D242" s="8" t="s">
        <v>425</v>
      </c>
      <c r="E242" s="8" t="s">
        <v>2008</v>
      </c>
      <c r="F242" s="8" t="s">
        <v>1610</v>
      </c>
      <c r="G242" s="8" t="s">
        <v>1710</v>
      </c>
      <c r="H242" s="8" t="s">
        <v>9</v>
      </c>
      <c r="I242" s="7" t="str">
        <f>HYPERLINK("https://www.airitibooks.com/Detail/Detail?PublicationID=P20120905020", "https://www.airitibooks.com/Detail/Detail?PublicationID=P20120905020")</f>
        <v>https://www.airitibooks.com/Detail/Detail?PublicationID=P20120905020</v>
      </c>
    </row>
    <row r="243" spans="1:9" ht="21" customHeight="1" x14ac:dyDescent="0.4">
      <c r="A243" s="8" t="s">
        <v>1480</v>
      </c>
      <c r="B243" s="8" t="s">
        <v>1558</v>
      </c>
      <c r="C243" s="8" t="s">
        <v>66</v>
      </c>
      <c r="D243" s="8" t="s">
        <v>426</v>
      </c>
      <c r="E243" s="8" t="s">
        <v>2009</v>
      </c>
      <c r="F243" s="8" t="s">
        <v>1685</v>
      </c>
      <c r="G243" s="8" t="s">
        <v>1974</v>
      </c>
      <c r="H243" s="8" t="s">
        <v>9</v>
      </c>
      <c r="I243" s="7" t="str">
        <f>HYPERLINK("https://www.airitibooks.com/Detail/Detail?PublicationID=P20120905023", "https://www.airitibooks.com/Detail/Detail?PublicationID=P20120905023")</f>
        <v>https://www.airitibooks.com/Detail/Detail?PublicationID=P20120905023</v>
      </c>
    </row>
    <row r="244" spans="1:9" ht="21" customHeight="1" x14ac:dyDescent="0.4">
      <c r="A244" s="8" t="s">
        <v>1475</v>
      </c>
      <c r="B244" s="8" t="s">
        <v>1503</v>
      </c>
      <c r="C244" s="8" t="s">
        <v>428</v>
      </c>
      <c r="D244" s="8" t="s">
        <v>427</v>
      </c>
      <c r="E244" s="8" t="s">
        <v>2010</v>
      </c>
      <c r="F244" s="8" t="s">
        <v>2011</v>
      </c>
      <c r="G244" s="8" t="s">
        <v>2012</v>
      </c>
      <c r="H244" s="8" t="s">
        <v>3</v>
      </c>
      <c r="I244" s="7" t="str">
        <f>HYPERLINK("https://www.airitibooks.com/Detail/Detail?PublicationID=P20120917001", "https://www.airitibooks.com/Detail/Detail?PublicationID=P20120917001")</f>
        <v>https://www.airitibooks.com/Detail/Detail?PublicationID=P20120917001</v>
      </c>
    </row>
    <row r="245" spans="1:9" ht="21" customHeight="1" x14ac:dyDescent="0.4">
      <c r="A245" s="8" t="s">
        <v>1480</v>
      </c>
      <c r="B245" s="8" t="s">
        <v>1481</v>
      </c>
      <c r="C245" s="8" t="s">
        <v>430</v>
      </c>
      <c r="D245" s="8" t="s">
        <v>429</v>
      </c>
      <c r="E245" s="8" t="s">
        <v>2013</v>
      </c>
      <c r="F245" s="8" t="s">
        <v>2014</v>
      </c>
      <c r="G245" s="8" t="s">
        <v>2015</v>
      </c>
      <c r="H245" s="8" t="s">
        <v>3</v>
      </c>
      <c r="I245" s="7" t="str">
        <f>HYPERLINK("https://www.airitibooks.com/Detail/Detail?PublicationID=P20120920010", "https://www.airitibooks.com/Detail/Detail?PublicationID=P20120920010")</f>
        <v>https://www.airitibooks.com/Detail/Detail?PublicationID=P20120920010</v>
      </c>
    </row>
    <row r="246" spans="1:9" ht="21" customHeight="1" x14ac:dyDescent="0.4">
      <c r="A246" s="8" t="s">
        <v>1480</v>
      </c>
      <c r="B246" s="8" t="s">
        <v>1490</v>
      </c>
      <c r="C246" s="8" t="s">
        <v>432</v>
      </c>
      <c r="D246" s="8" t="s">
        <v>431</v>
      </c>
      <c r="E246" s="8" t="s">
        <v>2016</v>
      </c>
      <c r="F246" s="8" t="s">
        <v>2017</v>
      </c>
      <c r="G246" s="8" t="s">
        <v>2018</v>
      </c>
      <c r="H246" s="8" t="s">
        <v>3</v>
      </c>
      <c r="I246" s="7" t="str">
        <f>HYPERLINK("https://www.airitibooks.com/Detail/Detail?PublicationID=P20120924055", "https://www.airitibooks.com/Detail/Detail?PublicationID=P20120924055")</f>
        <v>https://www.airitibooks.com/Detail/Detail?PublicationID=P20120924055</v>
      </c>
    </row>
    <row r="247" spans="1:9" ht="21" customHeight="1" x14ac:dyDescent="0.4">
      <c r="A247" s="8" t="s">
        <v>1480</v>
      </c>
      <c r="B247" s="8" t="s">
        <v>1558</v>
      </c>
      <c r="C247" s="8" t="s">
        <v>66</v>
      </c>
      <c r="D247" s="8" t="s">
        <v>433</v>
      </c>
      <c r="E247" s="8" t="s">
        <v>2019</v>
      </c>
      <c r="F247" s="8" t="s">
        <v>1685</v>
      </c>
      <c r="G247" s="8" t="s">
        <v>1688</v>
      </c>
      <c r="H247" s="8" t="s">
        <v>9</v>
      </c>
      <c r="I247" s="7" t="str">
        <f>HYPERLINK("https://www.airitibooks.com/Detail/Detail?PublicationID=P20121004002", "https://www.airitibooks.com/Detail/Detail?PublicationID=P20121004002")</f>
        <v>https://www.airitibooks.com/Detail/Detail?PublicationID=P20121004002</v>
      </c>
    </row>
    <row r="248" spans="1:9" ht="21" customHeight="1" x14ac:dyDescent="0.4">
      <c r="A248" s="8" t="s">
        <v>1528</v>
      </c>
      <c r="B248" s="8" t="s">
        <v>1529</v>
      </c>
      <c r="C248" s="8" t="s">
        <v>271</v>
      </c>
      <c r="D248" s="8" t="s">
        <v>434</v>
      </c>
      <c r="E248" s="8" t="s">
        <v>2020</v>
      </c>
      <c r="F248" s="8" t="s">
        <v>2021</v>
      </c>
      <c r="G248" s="8" t="s">
        <v>2022</v>
      </c>
      <c r="H248" s="8" t="s">
        <v>3</v>
      </c>
      <c r="I248" s="7" t="str">
        <f>HYPERLINK("https://www.airitibooks.com/Detail/Detail?PublicationID=P20121004015", "https://www.airitibooks.com/Detail/Detail?PublicationID=P20121004015")</f>
        <v>https://www.airitibooks.com/Detail/Detail?PublicationID=P20121004015</v>
      </c>
    </row>
    <row r="249" spans="1:9" ht="21" customHeight="1" x14ac:dyDescent="0.4">
      <c r="A249" s="8" t="s">
        <v>1528</v>
      </c>
      <c r="B249" s="8" t="s">
        <v>1813</v>
      </c>
      <c r="C249" s="8" t="s">
        <v>436</v>
      </c>
      <c r="D249" s="8" t="s">
        <v>435</v>
      </c>
      <c r="E249" s="8" t="s">
        <v>2023</v>
      </c>
      <c r="F249" s="8" t="s">
        <v>2021</v>
      </c>
      <c r="G249" s="8" t="s">
        <v>2024</v>
      </c>
      <c r="H249" s="8" t="s">
        <v>3</v>
      </c>
      <c r="I249" s="7" t="str">
        <f>HYPERLINK("https://www.airitibooks.com/Detail/Detail?PublicationID=P20121004016", "https://www.airitibooks.com/Detail/Detail?PublicationID=P20121004016")</f>
        <v>https://www.airitibooks.com/Detail/Detail?PublicationID=P20121004016</v>
      </c>
    </row>
    <row r="250" spans="1:9" ht="21" customHeight="1" x14ac:dyDescent="0.4">
      <c r="A250" s="8" t="s">
        <v>1528</v>
      </c>
      <c r="B250" s="8" t="s">
        <v>2025</v>
      </c>
      <c r="C250" s="8" t="s">
        <v>438</v>
      </c>
      <c r="D250" s="8" t="s">
        <v>437</v>
      </c>
      <c r="E250" s="8" t="s">
        <v>2026</v>
      </c>
      <c r="F250" s="8" t="s">
        <v>2021</v>
      </c>
      <c r="G250" s="8" t="s">
        <v>2027</v>
      </c>
      <c r="H250" s="8" t="s">
        <v>3</v>
      </c>
      <c r="I250" s="7" t="str">
        <f>HYPERLINK("https://www.airitibooks.com/Detail/Detail?PublicationID=P20121004017", "https://www.airitibooks.com/Detail/Detail?PublicationID=P20121004017")</f>
        <v>https://www.airitibooks.com/Detail/Detail?PublicationID=P20121004017</v>
      </c>
    </row>
    <row r="251" spans="1:9" ht="21" customHeight="1" x14ac:dyDescent="0.4">
      <c r="A251" s="8" t="s">
        <v>1480</v>
      </c>
      <c r="B251" s="8" t="s">
        <v>1490</v>
      </c>
      <c r="C251" s="8" t="s">
        <v>440</v>
      </c>
      <c r="D251" s="8" t="s">
        <v>439</v>
      </c>
      <c r="E251" s="8" t="s">
        <v>2028</v>
      </c>
      <c r="F251" s="8" t="s">
        <v>1610</v>
      </c>
      <c r="G251" s="8" t="s">
        <v>2029</v>
      </c>
      <c r="H251" s="8" t="s">
        <v>9</v>
      </c>
      <c r="I251" s="7" t="str">
        <f>HYPERLINK("https://www.airitibooks.com/Detail/Detail?PublicationID=P20121004020", "https://www.airitibooks.com/Detail/Detail?PublicationID=P20121004020")</f>
        <v>https://www.airitibooks.com/Detail/Detail?PublicationID=P20121004020</v>
      </c>
    </row>
    <row r="252" spans="1:9" ht="21" customHeight="1" x14ac:dyDescent="0.4">
      <c r="A252" s="8" t="s">
        <v>1480</v>
      </c>
      <c r="B252" s="8" t="s">
        <v>1568</v>
      </c>
      <c r="C252" s="8" t="s">
        <v>442</v>
      </c>
      <c r="D252" s="8" t="s">
        <v>441</v>
      </c>
      <c r="E252" s="8" t="s">
        <v>2030</v>
      </c>
      <c r="F252" s="8" t="s">
        <v>2031</v>
      </c>
      <c r="G252" s="8" t="s">
        <v>2032</v>
      </c>
      <c r="H252" s="8" t="s">
        <v>3</v>
      </c>
      <c r="I252" s="7" t="str">
        <f>HYPERLINK("https://www.airitibooks.com/Detail/Detail?PublicationID=P20121009004", "https://www.airitibooks.com/Detail/Detail?PublicationID=P20121009004")</f>
        <v>https://www.airitibooks.com/Detail/Detail?PublicationID=P20121009004</v>
      </c>
    </row>
    <row r="253" spans="1:9" ht="21" customHeight="1" x14ac:dyDescent="0.4">
      <c r="A253" s="8" t="s">
        <v>1480</v>
      </c>
      <c r="B253" s="8" t="s">
        <v>1568</v>
      </c>
      <c r="C253" s="8" t="s">
        <v>444</v>
      </c>
      <c r="D253" s="8" t="s">
        <v>443</v>
      </c>
      <c r="E253" s="8" t="s">
        <v>2033</v>
      </c>
      <c r="F253" s="8" t="s">
        <v>2031</v>
      </c>
      <c r="G253" s="8" t="s">
        <v>2034</v>
      </c>
      <c r="H253" s="8" t="s">
        <v>9</v>
      </c>
      <c r="I253" s="7" t="str">
        <f>HYPERLINK("https://www.airitibooks.com/Detail/Detail?PublicationID=P20121009013", "https://www.airitibooks.com/Detail/Detail?PublicationID=P20121009013")</f>
        <v>https://www.airitibooks.com/Detail/Detail?PublicationID=P20121009013</v>
      </c>
    </row>
    <row r="254" spans="1:9" ht="21" customHeight="1" x14ac:dyDescent="0.4">
      <c r="A254" s="8" t="s">
        <v>1480</v>
      </c>
      <c r="B254" s="8" t="s">
        <v>1568</v>
      </c>
      <c r="C254" s="8" t="s">
        <v>446</v>
      </c>
      <c r="D254" s="8" t="s">
        <v>445</v>
      </c>
      <c r="E254" s="8" t="s">
        <v>2035</v>
      </c>
      <c r="F254" s="8" t="s">
        <v>2031</v>
      </c>
      <c r="G254" s="8" t="s">
        <v>2036</v>
      </c>
      <c r="H254" s="8" t="s">
        <v>9</v>
      </c>
      <c r="I254" s="7" t="str">
        <f>HYPERLINK("https://www.airitibooks.com/Detail/Detail?PublicationID=P20121009018", "https://www.airitibooks.com/Detail/Detail?PublicationID=P20121009018")</f>
        <v>https://www.airitibooks.com/Detail/Detail?PublicationID=P20121009018</v>
      </c>
    </row>
    <row r="255" spans="1:9" ht="21" customHeight="1" x14ac:dyDescent="0.4">
      <c r="A255" s="8" t="s">
        <v>1480</v>
      </c>
      <c r="B255" s="8" t="s">
        <v>1568</v>
      </c>
      <c r="C255" s="8" t="s">
        <v>367</v>
      </c>
      <c r="D255" s="8" t="s">
        <v>447</v>
      </c>
      <c r="E255" s="8" t="s">
        <v>2037</v>
      </c>
      <c r="F255" s="8" t="s">
        <v>2031</v>
      </c>
      <c r="G255" s="8" t="s">
        <v>2038</v>
      </c>
      <c r="H255" s="8" t="s">
        <v>9</v>
      </c>
      <c r="I255" s="7" t="str">
        <f>HYPERLINK("https://www.airitibooks.com/Detail/Detail?PublicationID=P20121009019", "https://www.airitibooks.com/Detail/Detail?PublicationID=P20121009019")</f>
        <v>https://www.airitibooks.com/Detail/Detail?PublicationID=P20121009019</v>
      </c>
    </row>
    <row r="256" spans="1:9" ht="21" customHeight="1" x14ac:dyDescent="0.4">
      <c r="A256" s="8" t="s">
        <v>1480</v>
      </c>
      <c r="B256" s="8" t="s">
        <v>1568</v>
      </c>
      <c r="C256" s="8" t="s">
        <v>367</v>
      </c>
      <c r="D256" s="8" t="s">
        <v>448</v>
      </c>
      <c r="E256" s="8" t="s">
        <v>2039</v>
      </c>
      <c r="F256" s="8" t="s">
        <v>2031</v>
      </c>
      <c r="G256" s="8" t="s">
        <v>2040</v>
      </c>
      <c r="H256" s="8" t="s">
        <v>9</v>
      </c>
      <c r="I256" s="7" t="str">
        <f>HYPERLINK("https://www.airitibooks.com/Detail/Detail?PublicationID=P20121009020", "https://www.airitibooks.com/Detail/Detail?PublicationID=P20121009020")</f>
        <v>https://www.airitibooks.com/Detail/Detail?PublicationID=P20121009020</v>
      </c>
    </row>
    <row r="257" spans="1:9" ht="21" customHeight="1" x14ac:dyDescent="0.4">
      <c r="A257" s="8" t="s">
        <v>1475</v>
      </c>
      <c r="B257" s="8" t="s">
        <v>1603</v>
      </c>
      <c r="C257" s="8" t="s">
        <v>450</v>
      </c>
      <c r="D257" s="8" t="s">
        <v>449</v>
      </c>
      <c r="E257" s="8" t="s">
        <v>2041</v>
      </c>
      <c r="F257" s="8" t="s">
        <v>2042</v>
      </c>
      <c r="G257" s="8" t="s">
        <v>2043</v>
      </c>
      <c r="H257" s="8" t="s">
        <v>9</v>
      </c>
      <c r="I257" s="7" t="str">
        <f>HYPERLINK("https://www.airitibooks.com/Detail/Detail?PublicationID=P20121012302", "https://www.airitibooks.com/Detail/Detail?PublicationID=P20121012302")</f>
        <v>https://www.airitibooks.com/Detail/Detail?PublicationID=P20121012302</v>
      </c>
    </row>
    <row r="258" spans="1:9" ht="21" customHeight="1" x14ac:dyDescent="0.4">
      <c r="A258" s="8" t="s">
        <v>1528</v>
      </c>
      <c r="B258" s="8" t="s">
        <v>1529</v>
      </c>
      <c r="C258" s="8" t="s">
        <v>453</v>
      </c>
      <c r="D258" s="8" t="s">
        <v>451</v>
      </c>
      <c r="E258" s="8" t="s">
        <v>2044</v>
      </c>
      <c r="F258" s="8" t="s">
        <v>2045</v>
      </c>
      <c r="G258" s="8" t="s">
        <v>2046</v>
      </c>
      <c r="H258" s="8" t="s">
        <v>9</v>
      </c>
      <c r="I258" s="7" t="str">
        <f>HYPERLINK("https://www.airitibooks.com/Detail/Detail?PublicationID=P20121018001", "https://www.airitibooks.com/Detail/Detail?PublicationID=P20121018001")</f>
        <v>https://www.airitibooks.com/Detail/Detail?PublicationID=P20121018001</v>
      </c>
    </row>
    <row r="259" spans="1:9" ht="21" customHeight="1" x14ac:dyDescent="0.4">
      <c r="A259" s="8" t="s">
        <v>1464</v>
      </c>
      <c r="B259" s="8" t="s">
        <v>1465</v>
      </c>
      <c r="C259" s="8" t="s">
        <v>455</v>
      </c>
      <c r="D259" s="8" t="s">
        <v>454</v>
      </c>
      <c r="E259" s="8" t="s">
        <v>1680</v>
      </c>
      <c r="F259" s="8" t="s">
        <v>1467</v>
      </c>
      <c r="G259" s="8" t="s">
        <v>2047</v>
      </c>
      <c r="H259" s="8" t="s">
        <v>9</v>
      </c>
      <c r="I259" s="7" t="str">
        <f>HYPERLINK("https://www.airitibooks.com/Detail/Detail?PublicationID=P20121018015", "https://www.airitibooks.com/Detail/Detail?PublicationID=P20121018015")</f>
        <v>https://www.airitibooks.com/Detail/Detail?PublicationID=P20121018015</v>
      </c>
    </row>
    <row r="260" spans="1:9" ht="21" customHeight="1" x14ac:dyDescent="0.4">
      <c r="A260" s="8" t="s">
        <v>1464</v>
      </c>
      <c r="B260" s="8" t="s">
        <v>1465</v>
      </c>
      <c r="C260" s="8" t="s">
        <v>457</v>
      </c>
      <c r="D260" s="8" t="s">
        <v>456</v>
      </c>
      <c r="E260" s="8" t="s">
        <v>2048</v>
      </c>
      <c r="F260" s="8" t="s">
        <v>1467</v>
      </c>
      <c r="G260" s="8" t="s">
        <v>2049</v>
      </c>
      <c r="H260" s="8" t="s">
        <v>9</v>
      </c>
      <c r="I260" s="7" t="str">
        <f>HYPERLINK("https://www.airitibooks.com/Detail/Detail?PublicationID=P20121018016", "https://www.airitibooks.com/Detail/Detail?PublicationID=P20121018016")</f>
        <v>https://www.airitibooks.com/Detail/Detail?PublicationID=P20121018016</v>
      </c>
    </row>
    <row r="261" spans="1:9" ht="21" customHeight="1" x14ac:dyDescent="0.4">
      <c r="A261" s="8" t="s">
        <v>1464</v>
      </c>
      <c r="B261" s="8" t="s">
        <v>1465</v>
      </c>
      <c r="C261" s="8" t="s">
        <v>460</v>
      </c>
      <c r="D261" s="8" t="s">
        <v>458</v>
      </c>
      <c r="E261" s="8" t="s">
        <v>1473</v>
      </c>
      <c r="F261" s="8" t="s">
        <v>1467</v>
      </c>
      <c r="G261" s="8" t="s">
        <v>2050</v>
      </c>
      <c r="H261" s="8" t="s">
        <v>459</v>
      </c>
      <c r="I261" s="7" t="str">
        <f>HYPERLINK("https://www.airitibooks.com/Detail/Detail?PublicationID=P20121018017", "https://www.airitibooks.com/Detail/Detail?PublicationID=P20121018017")</f>
        <v>https://www.airitibooks.com/Detail/Detail?PublicationID=P20121018017</v>
      </c>
    </row>
    <row r="262" spans="1:9" ht="21" customHeight="1" x14ac:dyDescent="0.4">
      <c r="A262" s="8" t="s">
        <v>1464</v>
      </c>
      <c r="B262" s="8" t="s">
        <v>1465</v>
      </c>
      <c r="C262" s="8" t="s">
        <v>4</v>
      </c>
      <c r="D262" s="8" t="s">
        <v>461</v>
      </c>
      <c r="E262" s="8" t="s">
        <v>2051</v>
      </c>
      <c r="F262" s="8" t="s">
        <v>1467</v>
      </c>
      <c r="G262" s="8" t="s">
        <v>2052</v>
      </c>
      <c r="H262" s="8" t="s">
        <v>462</v>
      </c>
      <c r="I262" s="7" t="str">
        <f>HYPERLINK("https://www.airitibooks.com/Detail/Detail?PublicationID=P20121018018", "https://www.airitibooks.com/Detail/Detail?PublicationID=P20121018018")</f>
        <v>https://www.airitibooks.com/Detail/Detail?PublicationID=P20121018018</v>
      </c>
    </row>
    <row r="263" spans="1:9" ht="21" customHeight="1" x14ac:dyDescent="0.4">
      <c r="A263" s="8" t="s">
        <v>1553</v>
      </c>
      <c r="B263" s="8" t="s">
        <v>2053</v>
      </c>
      <c r="C263" s="8" t="s">
        <v>464</v>
      </c>
      <c r="D263" s="8" t="s">
        <v>463</v>
      </c>
      <c r="E263" s="8" t="s">
        <v>2054</v>
      </c>
      <c r="F263" s="8" t="s">
        <v>2055</v>
      </c>
      <c r="G263" s="8" t="s">
        <v>2056</v>
      </c>
      <c r="H263" s="8" t="s">
        <v>9</v>
      </c>
      <c r="I263" s="7" t="str">
        <f>HYPERLINK("https://www.airitibooks.com/Detail/Detail?PublicationID=P20121025045", "https://www.airitibooks.com/Detail/Detail?PublicationID=P20121025045")</f>
        <v>https://www.airitibooks.com/Detail/Detail?PublicationID=P20121025045</v>
      </c>
    </row>
    <row r="264" spans="1:9" ht="21" customHeight="1" x14ac:dyDescent="0.4">
      <c r="A264" s="8" t="s">
        <v>1475</v>
      </c>
      <c r="B264" s="8" t="s">
        <v>2057</v>
      </c>
      <c r="C264" s="8" t="s">
        <v>466</v>
      </c>
      <c r="D264" s="8" t="s">
        <v>465</v>
      </c>
      <c r="E264" s="8" t="s">
        <v>2058</v>
      </c>
      <c r="F264" s="8" t="s">
        <v>2055</v>
      </c>
      <c r="G264" s="8" t="s">
        <v>2059</v>
      </c>
      <c r="H264" s="8" t="s">
        <v>9</v>
      </c>
      <c r="I264" s="7" t="str">
        <f>HYPERLINK("https://www.airitibooks.com/Detail/Detail?PublicationID=P20121025052", "https://www.airitibooks.com/Detail/Detail?PublicationID=P20121025052")</f>
        <v>https://www.airitibooks.com/Detail/Detail?PublicationID=P20121025052</v>
      </c>
    </row>
    <row r="265" spans="1:9" ht="21" customHeight="1" x14ac:dyDescent="0.4">
      <c r="A265" s="8" t="s">
        <v>1475</v>
      </c>
      <c r="B265" s="8" t="s">
        <v>2057</v>
      </c>
      <c r="C265" s="8" t="s">
        <v>466</v>
      </c>
      <c r="D265" s="8" t="s">
        <v>467</v>
      </c>
      <c r="E265" s="8" t="s">
        <v>2060</v>
      </c>
      <c r="F265" s="8" t="s">
        <v>2055</v>
      </c>
      <c r="G265" s="8" t="s">
        <v>2059</v>
      </c>
      <c r="H265" s="8" t="s">
        <v>9</v>
      </c>
      <c r="I265" s="7" t="str">
        <f>HYPERLINK("https://www.airitibooks.com/Detail/Detail?PublicationID=P20121025053", "https://www.airitibooks.com/Detail/Detail?PublicationID=P20121025053")</f>
        <v>https://www.airitibooks.com/Detail/Detail?PublicationID=P20121025053</v>
      </c>
    </row>
    <row r="266" spans="1:9" ht="21" customHeight="1" x14ac:dyDescent="0.4">
      <c r="A266" s="8" t="s">
        <v>1480</v>
      </c>
      <c r="B266" s="8" t="s">
        <v>2061</v>
      </c>
      <c r="C266" s="8" t="s">
        <v>469</v>
      </c>
      <c r="D266" s="8" t="s">
        <v>468</v>
      </c>
      <c r="E266" s="8" t="s">
        <v>2062</v>
      </c>
      <c r="F266" s="8" t="s">
        <v>2063</v>
      </c>
      <c r="G266" s="8" t="s">
        <v>2064</v>
      </c>
      <c r="H266" s="8" t="s">
        <v>3</v>
      </c>
      <c r="I266" s="7" t="str">
        <f>HYPERLINK("https://www.airitibooks.com/Detail/Detail?PublicationID=P20121025074", "https://www.airitibooks.com/Detail/Detail?PublicationID=P20121025074")</f>
        <v>https://www.airitibooks.com/Detail/Detail?PublicationID=P20121025074</v>
      </c>
    </row>
    <row r="267" spans="1:9" ht="21" customHeight="1" x14ac:dyDescent="0.4">
      <c r="A267" s="8" t="s">
        <v>1480</v>
      </c>
      <c r="B267" s="8" t="s">
        <v>1558</v>
      </c>
      <c r="C267" s="8" t="s">
        <v>471</v>
      </c>
      <c r="D267" s="8" t="s">
        <v>470</v>
      </c>
      <c r="E267" s="8" t="s">
        <v>2065</v>
      </c>
      <c r="F267" s="8" t="s">
        <v>2063</v>
      </c>
      <c r="G267" s="8" t="s">
        <v>2066</v>
      </c>
      <c r="H267" s="8" t="s">
        <v>9</v>
      </c>
      <c r="I267" s="7" t="str">
        <f>HYPERLINK("https://www.airitibooks.com/Detail/Detail?PublicationID=P20121026003", "https://www.airitibooks.com/Detail/Detail?PublicationID=P20121026003")</f>
        <v>https://www.airitibooks.com/Detail/Detail?PublicationID=P20121026003</v>
      </c>
    </row>
    <row r="268" spans="1:9" ht="21" customHeight="1" x14ac:dyDescent="0.4">
      <c r="A268" s="8" t="s">
        <v>1480</v>
      </c>
      <c r="B268" s="8" t="s">
        <v>1558</v>
      </c>
      <c r="C268" s="8" t="s">
        <v>473</v>
      </c>
      <c r="D268" s="8" t="s">
        <v>472</v>
      </c>
      <c r="E268" s="8" t="s">
        <v>2067</v>
      </c>
      <c r="F268" s="8" t="s">
        <v>2063</v>
      </c>
      <c r="G268" s="8" t="s">
        <v>2068</v>
      </c>
      <c r="H268" s="8" t="s">
        <v>9</v>
      </c>
      <c r="I268" s="7" t="str">
        <f>HYPERLINK("https://www.airitibooks.com/Detail/Detail?PublicationID=P20121026004", "https://www.airitibooks.com/Detail/Detail?PublicationID=P20121026004")</f>
        <v>https://www.airitibooks.com/Detail/Detail?PublicationID=P20121026004</v>
      </c>
    </row>
    <row r="269" spans="1:9" ht="21" customHeight="1" x14ac:dyDescent="0.4">
      <c r="A269" s="8" t="s">
        <v>1480</v>
      </c>
      <c r="B269" s="8" t="s">
        <v>1558</v>
      </c>
      <c r="C269" s="8" t="s">
        <v>475</v>
      </c>
      <c r="D269" s="8" t="s">
        <v>474</v>
      </c>
      <c r="E269" s="8" t="s">
        <v>2069</v>
      </c>
      <c r="F269" s="8" t="s">
        <v>2063</v>
      </c>
      <c r="G269" s="8" t="s">
        <v>2070</v>
      </c>
      <c r="H269" s="8" t="s">
        <v>3</v>
      </c>
      <c r="I269" s="7" t="str">
        <f>HYPERLINK("https://www.airitibooks.com/Detail/Detail?PublicationID=P20121026005", "https://www.airitibooks.com/Detail/Detail?PublicationID=P20121026005")</f>
        <v>https://www.airitibooks.com/Detail/Detail?PublicationID=P20121026005</v>
      </c>
    </row>
    <row r="270" spans="1:9" ht="21" customHeight="1" x14ac:dyDescent="0.4">
      <c r="A270" s="8" t="s">
        <v>1480</v>
      </c>
      <c r="B270" s="8" t="s">
        <v>1558</v>
      </c>
      <c r="C270" s="8" t="s">
        <v>477</v>
      </c>
      <c r="D270" s="8" t="s">
        <v>476</v>
      </c>
      <c r="E270" s="8" t="s">
        <v>2071</v>
      </c>
      <c r="F270" s="8" t="s">
        <v>2063</v>
      </c>
      <c r="G270" s="8" t="s">
        <v>2072</v>
      </c>
      <c r="H270" s="8" t="s">
        <v>9</v>
      </c>
      <c r="I270" s="7" t="str">
        <f>HYPERLINK("https://www.airitibooks.com/Detail/Detail?PublicationID=P20121026006", "https://www.airitibooks.com/Detail/Detail?PublicationID=P20121026006")</f>
        <v>https://www.airitibooks.com/Detail/Detail?PublicationID=P20121026006</v>
      </c>
    </row>
    <row r="271" spans="1:9" ht="21" customHeight="1" x14ac:dyDescent="0.4">
      <c r="A271" s="8" t="s">
        <v>1480</v>
      </c>
      <c r="B271" s="8" t="s">
        <v>1558</v>
      </c>
      <c r="C271" s="8" t="s">
        <v>479</v>
      </c>
      <c r="D271" s="8" t="s">
        <v>478</v>
      </c>
      <c r="E271" s="8" t="s">
        <v>2073</v>
      </c>
      <c r="F271" s="8" t="s">
        <v>2063</v>
      </c>
      <c r="G271" s="8" t="s">
        <v>2074</v>
      </c>
      <c r="H271" s="8" t="s">
        <v>9</v>
      </c>
      <c r="I271" s="7" t="str">
        <f>HYPERLINK("https://www.airitibooks.com/Detail/Detail?PublicationID=P20121026007", "https://www.airitibooks.com/Detail/Detail?PublicationID=P20121026007")</f>
        <v>https://www.airitibooks.com/Detail/Detail?PublicationID=P20121026007</v>
      </c>
    </row>
    <row r="272" spans="1:9" ht="21" customHeight="1" x14ac:dyDescent="0.4">
      <c r="A272" s="8" t="s">
        <v>1517</v>
      </c>
      <c r="B272" s="8" t="s">
        <v>1628</v>
      </c>
      <c r="C272" s="8" t="s">
        <v>481</v>
      </c>
      <c r="D272" s="8" t="s">
        <v>480</v>
      </c>
      <c r="E272" s="8" t="s">
        <v>2075</v>
      </c>
      <c r="F272" s="8" t="s">
        <v>1492</v>
      </c>
      <c r="G272" s="8" t="s">
        <v>2076</v>
      </c>
      <c r="H272" s="8" t="s">
        <v>9</v>
      </c>
      <c r="I272" s="7" t="str">
        <f>HYPERLINK("https://www.airitibooks.com/Detail/Detail?PublicationID=P20121026027", "https://www.airitibooks.com/Detail/Detail?PublicationID=P20121026027")</f>
        <v>https://www.airitibooks.com/Detail/Detail?PublicationID=P20121026027</v>
      </c>
    </row>
    <row r="273" spans="1:9" ht="21" customHeight="1" x14ac:dyDescent="0.4">
      <c r="A273" s="8" t="s">
        <v>1553</v>
      </c>
      <c r="B273" s="8" t="s">
        <v>1554</v>
      </c>
      <c r="C273" s="8" t="s">
        <v>483</v>
      </c>
      <c r="D273" s="8" t="s">
        <v>482</v>
      </c>
      <c r="E273" s="8" t="s">
        <v>2077</v>
      </c>
      <c r="F273" s="8" t="s">
        <v>1492</v>
      </c>
      <c r="G273" s="8" t="s">
        <v>2078</v>
      </c>
      <c r="H273" s="8" t="s">
        <v>9</v>
      </c>
      <c r="I273" s="7" t="str">
        <f>HYPERLINK("https://www.airitibooks.com/Detail/Detail?PublicationID=P20121029013", "https://www.airitibooks.com/Detail/Detail?PublicationID=P20121029013")</f>
        <v>https://www.airitibooks.com/Detail/Detail?PublicationID=P20121029013</v>
      </c>
    </row>
    <row r="274" spans="1:9" ht="21" customHeight="1" x14ac:dyDescent="0.4">
      <c r="A274" s="8" t="s">
        <v>1494</v>
      </c>
      <c r="B274" s="8" t="s">
        <v>1495</v>
      </c>
      <c r="C274" s="8" t="s">
        <v>112</v>
      </c>
      <c r="D274" s="8" t="s">
        <v>484</v>
      </c>
      <c r="E274" s="8" t="s">
        <v>2079</v>
      </c>
      <c r="F274" s="8" t="s">
        <v>1492</v>
      </c>
      <c r="G274" s="8" t="s">
        <v>2080</v>
      </c>
      <c r="H274" s="8" t="s">
        <v>9</v>
      </c>
      <c r="I274" s="7" t="str">
        <f>HYPERLINK("https://www.airitibooks.com/Detail/Detail?PublicationID=P20121029014", "https://www.airitibooks.com/Detail/Detail?PublicationID=P20121029014")</f>
        <v>https://www.airitibooks.com/Detail/Detail?PublicationID=P20121029014</v>
      </c>
    </row>
    <row r="275" spans="1:9" ht="21" customHeight="1" x14ac:dyDescent="0.4">
      <c r="A275" s="8" t="s">
        <v>1464</v>
      </c>
      <c r="B275" s="8" t="s">
        <v>1484</v>
      </c>
      <c r="C275" s="8" t="s">
        <v>486</v>
      </c>
      <c r="D275" s="8" t="s">
        <v>485</v>
      </c>
      <c r="E275" s="8" t="s">
        <v>2081</v>
      </c>
      <c r="F275" s="8" t="s">
        <v>1610</v>
      </c>
      <c r="G275" s="8" t="s">
        <v>1710</v>
      </c>
      <c r="H275" s="8" t="s">
        <v>9</v>
      </c>
      <c r="I275" s="7" t="str">
        <f>HYPERLINK("https://www.airitibooks.com/Detail/Detail?PublicationID=P20121105016", "https://www.airitibooks.com/Detail/Detail?PublicationID=P20121105016")</f>
        <v>https://www.airitibooks.com/Detail/Detail?PublicationID=P20121105016</v>
      </c>
    </row>
    <row r="276" spans="1:9" ht="21" customHeight="1" x14ac:dyDescent="0.4">
      <c r="A276" s="8" t="s">
        <v>1480</v>
      </c>
      <c r="B276" s="8" t="s">
        <v>1490</v>
      </c>
      <c r="C276" s="8" t="s">
        <v>16</v>
      </c>
      <c r="D276" s="8" t="s">
        <v>487</v>
      </c>
      <c r="E276" s="8" t="s">
        <v>2082</v>
      </c>
      <c r="F276" s="8" t="s">
        <v>1610</v>
      </c>
      <c r="G276" s="8" t="s">
        <v>1712</v>
      </c>
      <c r="H276" s="8" t="s">
        <v>9</v>
      </c>
      <c r="I276" s="7" t="str">
        <f>HYPERLINK("https://www.airitibooks.com/Detail/Detail?PublicationID=P20121105017", "https://www.airitibooks.com/Detail/Detail?PublicationID=P20121105017")</f>
        <v>https://www.airitibooks.com/Detail/Detail?PublicationID=P20121105017</v>
      </c>
    </row>
    <row r="277" spans="1:9" ht="21" customHeight="1" x14ac:dyDescent="0.4">
      <c r="A277" s="8" t="s">
        <v>1498</v>
      </c>
      <c r="B277" s="8" t="s">
        <v>2083</v>
      </c>
      <c r="C277" s="8" t="s">
        <v>489</v>
      </c>
      <c r="D277" s="8" t="s">
        <v>488</v>
      </c>
      <c r="E277" s="8" t="s">
        <v>2084</v>
      </c>
      <c r="F277" s="8" t="s">
        <v>2085</v>
      </c>
      <c r="G277" s="8" t="s">
        <v>2085</v>
      </c>
      <c r="H277" s="8" t="s">
        <v>9</v>
      </c>
      <c r="I277" s="7" t="str">
        <f>HYPERLINK("https://www.airitibooks.com/Detail/Detail?PublicationID=P20121112001", "https://www.airitibooks.com/Detail/Detail?PublicationID=P20121112001")</f>
        <v>https://www.airitibooks.com/Detail/Detail?PublicationID=P20121112001</v>
      </c>
    </row>
    <row r="278" spans="1:9" ht="21" customHeight="1" x14ac:dyDescent="0.4">
      <c r="A278" s="8" t="s">
        <v>1464</v>
      </c>
      <c r="B278" s="8" t="s">
        <v>1465</v>
      </c>
      <c r="C278" s="8" t="s">
        <v>491</v>
      </c>
      <c r="D278" s="8" t="s">
        <v>490</v>
      </c>
      <c r="E278" s="8" t="s">
        <v>2086</v>
      </c>
      <c r="F278" s="8" t="s">
        <v>2085</v>
      </c>
      <c r="G278" s="8" t="s">
        <v>2085</v>
      </c>
      <c r="H278" s="8" t="s">
        <v>9</v>
      </c>
      <c r="I278" s="7" t="str">
        <f>HYPERLINK("https://www.airitibooks.com/Detail/Detail?PublicationID=P20121112002", "https://www.airitibooks.com/Detail/Detail?PublicationID=P20121112002")</f>
        <v>https://www.airitibooks.com/Detail/Detail?PublicationID=P20121112002</v>
      </c>
    </row>
    <row r="279" spans="1:9" ht="21" customHeight="1" x14ac:dyDescent="0.4">
      <c r="A279" s="8" t="s">
        <v>1553</v>
      </c>
      <c r="B279" s="8" t="s">
        <v>1760</v>
      </c>
      <c r="C279" s="8" t="s">
        <v>493</v>
      </c>
      <c r="D279" s="8" t="s">
        <v>492</v>
      </c>
      <c r="E279" s="8" t="s">
        <v>2087</v>
      </c>
      <c r="F279" s="8" t="s">
        <v>15</v>
      </c>
      <c r="G279" s="8" t="s">
        <v>2088</v>
      </c>
      <c r="H279" s="8" t="s">
        <v>9</v>
      </c>
      <c r="I279" s="7" t="str">
        <f>HYPERLINK("https://www.airitibooks.com/Detail/Detail?PublicationID=P20121112015", "https://www.airitibooks.com/Detail/Detail?PublicationID=P20121112015")</f>
        <v>https://www.airitibooks.com/Detail/Detail?PublicationID=P20121112015</v>
      </c>
    </row>
    <row r="280" spans="1:9" ht="21" customHeight="1" x14ac:dyDescent="0.4">
      <c r="A280" s="8" t="s">
        <v>1480</v>
      </c>
      <c r="B280" s="8" t="s">
        <v>1490</v>
      </c>
      <c r="C280" s="8" t="s">
        <v>432</v>
      </c>
      <c r="D280" s="8" t="s">
        <v>494</v>
      </c>
      <c r="E280" s="8" t="s">
        <v>2089</v>
      </c>
      <c r="F280" s="8" t="s">
        <v>2017</v>
      </c>
      <c r="G280" s="8" t="s">
        <v>2090</v>
      </c>
      <c r="H280" s="8" t="s">
        <v>9</v>
      </c>
      <c r="I280" s="7" t="str">
        <f>HYPERLINK("https://www.airitibooks.com/Detail/Detail?PublicationID=P20121112016", "https://www.airitibooks.com/Detail/Detail?PublicationID=P20121112016")</f>
        <v>https://www.airitibooks.com/Detail/Detail?PublicationID=P20121112016</v>
      </c>
    </row>
    <row r="281" spans="1:9" ht="21" customHeight="1" x14ac:dyDescent="0.4">
      <c r="A281" s="8" t="s">
        <v>1480</v>
      </c>
      <c r="B281" s="8" t="s">
        <v>1509</v>
      </c>
      <c r="C281" s="8" t="s">
        <v>496</v>
      </c>
      <c r="D281" s="8" t="s">
        <v>495</v>
      </c>
      <c r="E281" s="8" t="s">
        <v>2091</v>
      </c>
      <c r="F281" s="8" t="s">
        <v>2092</v>
      </c>
      <c r="G281" s="8" t="s">
        <v>2093</v>
      </c>
      <c r="H281" s="8" t="s">
        <v>9</v>
      </c>
      <c r="I281" s="7" t="str">
        <f>HYPERLINK("https://www.airitibooks.com/Detail/Detail?PublicationID=P20121112051", "https://www.airitibooks.com/Detail/Detail?PublicationID=P20121112051")</f>
        <v>https://www.airitibooks.com/Detail/Detail?PublicationID=P20121112051</v>
      </c>
    </row>
    <row r="282" spans="1:9" ht="21" customHeight="1" x14ac:dyDescent="0.4">
      <c r="A282" s="8" t="s">
        <v>1464</v>
      </c>
      <c r="B282" s="8" t="s">
        <v>1892</v>
      </c>
      <c r="C282" s="8" t="s">
        <v>212</v>
      </c>
      <c r="D282" s="8" t="s">
        <v>497</v>
      </c>
      <c r="E282" s="8" t="s">
        <v>2094</v>
      </c>
      <c r="F282" s="8" t="s">
        <v>15</v>
      </c>
      <c r="G282" s="8" t="s">
        <v>2095</v>
      </c>
      <c r="H282" s="8" t="s">
        <v>9</v>
      </c>
      <c r="I282" s="7" t="str">
        <f>HYPERLINK("https://www.airitibooks.com/Detail/Detail?PublicationID=P20121119001", "https://www.airitibooks.com/Detail/Detail?PublicationID=P20121119001")</f>
        <v>https://www.airitibooks.com/Detail/Detail?PublicationID=P20121119001</v>
      </c>
    </row>
    <row r="283" spans="1:9" ht="21" customHeight="1" x14ac:dyDescent="0.4">
      <c r="A283" s="8" t="s">
        <v>1480</v>
      </c>
      <c r="B283" s="8" t="s">
        <v>1558</v>
      </c>
      <c r="C283" s="8" t="s">
        <v>66</v>
      </c>
      <c r="D283" s="8" t="s">
        <v>498</v>
      </c>
      <c r="E283" s="8" t="s">
        <v>2096</v>
      </c>
      <c r="F283" s="8" t="s">
        <v>1685</v>
      </c>
      <c r="G283" s="8" t="s">
        <v>1696</v>
      </c>
      <c r="H283" s="8" t="s">
        <v>9</v>
      </c>
      <c r="I283" s="7" t="str">
        <f>HYPERLINK("https://www.airitibooks.com/Detail/Detail?PublicationID=P20121119012", "https://www.airitibooks.com/Detail/Detail?PublicationID=P20121119012")</f>
        <v>https://www.airitibooks.com/Detail/Detail?PublicationID=P20121119012</v>
      </c>
    </row>
    <row r="284" spans="1:9" ht="21" customHeight="1" x14ac:dyDescent="0.4">
      <c r="A284" s="8" t="s">
        <v>1498</v>
      </c>
      <c r="B284" s="8" t="s">
        <v>2097</v>
      </c>
      <c r="C284" s="8" t="s">
        <v>501</v>
      </c>
      <c r="D284" s="8" t="s">
        <v>499</v>
      </c>
      <c r="E284" s="8" t="s">
        <v>2098</v>
      </c>
      <c r="F284" s="8" t="s">
        <v>2099</v>
      </c>
      <c r="G284" s="8" t="s">
        <v>2100</v>
      </c>
      <c r="H284" s="8" t="s">
        <v>9</v>
      </c>
      <c r="I284" s="7" t="str">
        <f>HYPERLINK("https://www.airitibooks.com/Detail/Detail?PublicationID=P20121121125", "https://www.airitibooks.com/Detail/Detail?PublicationID=P20121121125")</f>
        <v>https://www.airitibooks.com/Detail/Detail?PublicationID=P20121121125</v>
      </c>
    </row>
    <row r="285" spans="1:9" ht="21" customHeight="1" x14ac:dyDescent="0.4">
      <c r="A285" s="8" t="s">
        <v>1498</v>
      </c>
      <c r="B285" s="8" t="s">
        <v>2097</v>
      </c>
      <c r="C285" s="8" t="s">
        <v>501</v>
      </c>
      <c r="D285" s="8" t="s">
        <v>502</v>
      </c>
      <c r="E285" s="8" t="s">
        <v>2101</v>
      </c>
      <c r="F285" s="8" t="s">
        <v>2099</v>
      </c>
      <c r="G285" s="8" t="s">
        <v>2100</v>
      </c>
      <c r="H285" s="8" t="s">
        <v>9</v>
      </c>
      <c r="I285" s="7" t="str">
        <f>HYPERLINK("https://www.airitibooks.com/Detail/Detail?PublicationID=P20121121126", "https://www.airitibooks.com/Detail/Detail?PublicationID=P20121121126")</f>
        <v>https://www.airitibooks.com/Detail/Detail?PublicationID=P20121121126</v>
      </c>
    </row>
    <row r="286" spans="1:9" ht="21" customHeight="1" x14ac:dyDescent="0.4">
      <c r="A286" s="8" t="s">
        <v>1498</v>
      </c>
      <c r="B286" s="8" t="s">
        <v>2097</v>
      </c>
      <c r="C286" s="8" t="s">
        <v>501</v>
      </c>
      <c r="D286" s="8" t="s">
        <v>503</v>
      </c>
      <c r="E286" s="8" t="s">
        <v>2102</v>
      </c>
      <c r="F286" s="8" t="s">
        <v>2099</v>
      </c>
      <c r="G286" s="8" t="s">
        <v>2100</v>
      </c>
      <c r="H286" s="8" t="s">
        <v>3</v>
      </c>
      <c r="I286" s="7" t="str">
        <f>HYPERLINK("https://www.airitibooks.com/Detail/Detail?PublicationID=P20121121127", "https://www.airitibooks.com/Detail/Detail?PublicationID=P20121121127")</f>
        <v>https://www.airitibooks.com/Detail/Detail?PublicationID=P20121121127</v>
      </c>
    </row>
    <row r="287" spans="1:9" ht="21" customHeight="1" x14ac:dyDescent="0.4">
      <c r="A287" s="8" t="s">
        <v>1517</v>
      </c>
      <c r="B287" s="8" t="s">
        <v>1628</v>
      </c>
      <c r="C287" s="8" t="s">
        <v>505</v>
      </c>
      <c r="D287" s="8" t="s">
        <v>504</v>
      </c>
      <c r="E287" s="8" t="s">
        <v>2103</v>
      </c>
      <c r="F287" s="8" t="s">
        <v>15</v>
      </c>
      <c r="G287" s="8" t="s">
        <v>2104</v>
      </c>
      <c r="H287" s="8" t="s">
        <v>9</v>
      </c>
      <c r="I287" s="7" t="str">
        <f>HYPERLINK("https://www.airitibooks.com/Detail/Detail?PublicationID=P20121127004", "https://www.airitibooks.com/Detail/Detail?PublicationID=P20121127004")</f>
        <v>https://www.airitibooks.com/Detail/Detail?PublicationID=P20121127004</v>
      </c>
    </row>
    <row r="288" spans="1:9" ht="21" customHeight="1" x14ac:dyDescent="0.4">
      <c r="A288" s="8" t="s">
        <v>1498</v>
      </c>
      <c r="B288" s="8" t="s">
        <v>1795</v>
      </c>
      <c r="C288" s="8" t="s">
        <v>507</v>
      </c>
      <c r="D288" s="8" t="s">
        <v>506</v>
      </c>
      <c r="E288" s="8" t="s">
        <v>2105</v>
      </c>
      <c r="F288" s="8" t="s">
        <v>2014</v>
      </c>
      <c r="G288" s="8" t="s">
        <v>2106</v>
      </c>
      <c r="H288" s="8" t="s">
        <v>9</v>
      </c>
      <c r="I288" s="7" t="str">
        <f>HYPERLINK("https://www.airitibooks.com/Detail/Detail?PublicationID=P20121128044", "https://www.airitibooks.com/Detail/Detail?PublicationID=P20121128044")</f>
        <v>https://www.airitibooks.com/Detail/Detail?PublicationID=P20121128044</v>
      </c>
    </row>
    <row r="289" spans="1:9" ht="21" customHeight="1" x14ac:dyDescent="0.4">
      <c r="A289" s="8" t="s">
        <v>1480</v>
      </c>
      <c r="B289" s="8" t="s">
        <v>1509</v>
      </c>
      <c r="C289" s="8" t="s">
        <v>509</v>
      </c>
      <c r="D289" s="8" t="s">
        <v>508</v>
      </c>
      <c r="E289" s="8" t="s">
        <v>2107</v>
      </c>
      <c r="F289" s="8" t="s">
        <v>2108</v>
      </c>
      <c r="G289" s="8" t="s">
        <v>2109</v>
      </c>
      <c r="H289" s="8" t="s">
        <v>3</v>
      </c>
      <c r="I289" s="7" t="str">
        <f>HYPERLINK("https://www.airitibooks.com/Detail/Detail?PublicationID=P20121203038", "https://www.airitibooks.com/Detail/Detail?PublicationID=P20121203038")</f>
        <v>https://www.airitibooks.com/Detail/Detail?PublicationID=P20121203038</v>
      </c>
    </row>
    <row r="290" spans="1:9" ht="21" customHeight="1" x14ac:dyDescent="0.4">
      <c r="A290" s="8" t="s">
        <v>1480</v>
      </c>
      <c r="B290" s="8" t="s">
        <v>1509</v>
      </c>
      <c r="C290" s="8" t="s">
        <v>511</v>
      </c>
      <c r="D290" s="8" t="s">
        <v>510</v>
      </c>
      <c r="E290" s="8" t="s">
        <v>2110</v>
      </c>
      <c r="F290" s="8" t="s">
        <v>2108</v>
      </c>
      <c r="G290" s="8" t="s">
        <v>2111</v>
      </c>
      <c r="H290" s="8" t="s">
        <v>3</v>
      </c>
      <c r="I290" s="7" t="str">
        <f>HYPERLINK("https://www.airitibooks.com/Detail/Detail?PublicationID=P20121203047", "https://www.airitibooks.com/Detail/Detail?PublicationID=P20121203047")</f>
        <v>https://www.airitibooks.com/Detail/Detail?PublicationID=P20121203047</v>
      </c>
    </row>
    <row r="291" spans="1:9" ht="21" customHeight="1" x14ac:dyDescent="0.4">
      <c r="A291" s="8" t="s">
        <v>1475</v>
      </c>
      <c r="B291" s="8" t="s">
        <v>2112</v>
      </c>
      <c r="C291" s="8" t="s">
        <v>513</v>
      </c>
      <c r="D291" s="8" t="s">
        <v>512</v>
      </c>
      <c r="E291" s="8" t="s">
        <v>2113</v>
      </c>
      <c r="F291" s="8" t="s">
        <v>2108</v>
      </c>
      <c r="G291" s="8" t="s">
        <v>2114</v>
      </c>
      <c r="H291" s="8" t="s">
        <v>3</v>
      </c>
      <c r="I291" s="7" t="str">
        <f>HYPERLINK("https://www.airitibooks.com/Detail/Detail?PublicationID=P20121203048", "https://www.airitibooks.com/Detail/Detail?PublicationID=P20121203048")</f>
        <v>https://www.airitibooks.com/Detail/Detail?PublicationID=P20121203048</v>
      </c>
    </row>
    <row r="292" spans="1:9" ht="21" customHeight="1" x14ac:dyDescent="0.4">
      <c r="A292" s="8" t="s">
        <v>1480</v>
      </c>
      <c r="B292" s="8" t="s">
        <v>1490</v>
      </c>
      <c r="C292" s="8" t="s">
        <v>515</v>
      </c>
      <c r="D292" s="8" t="s">
        <v>514</v>
      </c>
      <c r="E292" s="8" t="s">
        <v>2115</v>
      </c>
      <c r="F292" s="8" t="s">
        <v>2108</v>
      </c>
      <c r="G292" s="8" t="s">
        <v>2116</v>
      </c>
      <c r="H292" s="8" t="s">
        <v>3</v>
      </c>
      <c r="I292" s="7" t="str">
        <f>HYPERLINK("https://www.airitibooks.com/Detail/Detail?PublicationID=P20121203049", "https://www.airitibooks.com/Detail/Detail?PublicationID=P20121203049")</f>
        <v>https://www.airitibooks.com/Detail/Detail?PublicationID=P20121203049</v>
      </c>
    </row>
    <row r="293" spans="1:9" ht="21" customHeight="1" x14ac:dyDescent="0.4">
      <c r="A293" s="8" t="s">
        <v>1480</v>
      </c>
      <c r="B293" s="8" t="s">
        <v>1509</v>
      </c>
      <c r="C293" s="8" t="s">
        <v>517</v>
      </c>
      <c r="D293" s="8" t="s">
        <v>516</v>
      </c>
      <c r="E293" s="8" t="s">
        <v>2117</v>
      </c>
      <c r="F293" s="8" t="s">
        <v>2108</v>
      </c>
      <c r="G293" s="8" t="s">
        <v>2118</v>
      </c>
      <c r="H293" s="8" t="s">
        <v>3</v>
      </c>
      <c r="I293" s="7" t="str">
        <f>HYPERLINK("https://www.airitibooks.com/Detail/Detail?PublicationID=P20121203050", "https://www.airitibooks.com/Detail/Detail?PublicationID=P20121203050")</f>
        <v>https://www.airitibooks.com/Detail/Detail?PublicationID=P20121203050</v>
      </c>
    </row>
    <row r="294" spans="1:9" ht="21" customHeight="1" x14ac:dyDescent="0.4">
      <c r="A294" s="8" t="s">
        <v>1475</v>
      </c>
      <c r="B294" s="8" t="s">
        <v>2112</v>
      </c>
      <c r="C294" s="8" t="s">
        <v>519</v>
      </c>
      <c r="D294" s="8" t="s">
        <v>518</v>
      </c>
      <c r="E294" s="8" t="s">
        <v>2119</v>
      </c>
      <c r="F294" s="8" t="s">
        <v>2108</v>
      </c>
      <c r="G294" s="8" t="s">
        <v>2120</v>
      </c>
      <c r="H294" s="8" t="s">
        <v>3</v>
      </c>
      <c r="I294" s="7" t="str">
        <f>HYPERLINK("https://www.airitibooks.com/Detail/Detail?PublicationID=P20121203051", "https://www.airitibooks.com/Detail/Detail?PublicationID=P20121203051")</f>
        <v>https://www.airitibooks.com/Detail/Detail?PublicationID=P20121203051</v>
      </c>
    </row>
    <row r="295" spans="1:9" ht="21" customHeight="1" x14ac:dyDescent="0.4">
      <c r="A295" s="8" t="s">
        <v>1480</v>
      </c>
      <c r="B295" s="8" t="s">
        <v>1509</v>
      </c>
      <c r="C295" s="8" t="s">
        <v>521</v>
      </c>
      <c r="D295" s="8" t="s">
        <v>520</v>
      </c>
      <c r="E295" s="8" t="s">
        <v>2121</v>
      </c>
      <c r="F295" s="8" t="s">
        <v>2108</v>
      </c>
      <c r="G295" s="8" t="s">
        <v>2122</v>
      </c>
      <c r="H295" s="8" t="s">
        <v>9</v>
      </c>
      <c r="I295" s="7" t="str">
        <f>HYPERLINK("https://www.airitibooks.com/Detail/Detail?PublicationID=P20121203052", "https://www.airitibooks.com/Detail/Detail?PublicationID=P20121203052")</f>
        <v>https://www.airitibooks.com/Detail/Detail?PublicationID=P20121203052</v>
      </c>
    </row>
    <row r="296" spans="1:9" ht="21" customHeight="1" x14ac:dyDescent="0.4">
      <c r="A296" s="8" t="s">
        <v>1494</v>
      </c>
      <c r="B296" s="8" t="s">
        <v>1495</v>
      </c>
      <c r="C296" s="8" t="s">
        <v>523</v>
      </c>
      <c r="D296" s="8" t="s">
        <v>522</v>
      </c>
      <c r="E296" s="8" t="s">
        <v>2123</v>
      </c>
      <c r="F296" s="8" t="s">
        <v>2108</v>
      </c>
      <c r="G296" s="8" t="s">
        <v>2124</v>
      </c>
      <c r="H296" s="8" t="s">
        <v>9</v>
      </c>
      <c r="I296" s="7" t="str">
        <f>HYPERLINK("https://www.airitibooks.com/Detail/Detail?PublicationID=P20121203053", "https://www.airitibooks.com/Detail/Detail?PublicationID=P20121203053")</f>
        <v>https://www.airitibooks.com/Detail/Detail?PublicationID=P20121203053</v>
      </c>
    </row>
    <row r="297" spans="1:9" ht="21" customHeight="1" x14ac:dyDescent="0.4">
      <c r="A297" s="8" t="s">
        <v>1480</v>
      </c>
      <c r="B297" s="8" t="s">
        <v>1490</v>
      </c>
      <c r="C297" s="8" t="s">
        <v>525</v>
      </c>
      <c r="D297" s="8" t="s">
        <v>524</v>
      </c>
      <c r="E297" s="8" t="s">
        <v>2125</v>
      </c>
      <c r="F297" s="8" t="s">
        <v>2126</v>
      </c>
      <c r="G297" s="8" t="s">
        <v>2127</v>
      </c>
      <c r="H297" s="8" t="s">
        <v>3</v>
      </c>
      <c r="I297" s="7" t="str">
        <f>HYPERLINK("https://www.airitibooks.com/Detail/Detail?PublicationID=P20121203067", "https://www.airitibooks.com/Detail/Detail?PublicationID=P20121203067")</f>
        <v>https://www.airitibooks.com/Detail/Detail?PublicationID=P20121203067</v>
      </c>
    </row>
    <row r="298" spans="1:9" ht="21" customHeight="1" x14ac:dyDescent="0.4">
      <c r="A298" s="8" t="s">
        <v>1494</v>
      </c>
      <c r="B298" s="8" t="s">
        <v>1523</v>
      </c>
      <c r="C298" s="8" t="s">
        <v>352</v>
      </c>
      <c r="D298" s="8" t="s">
        <v>526</v>
      </c>
      <c r="E298" s="8" t="s">
        <v>2128</v>
      </c>
      <c r="F298" s="8" t="s">
        <v>2126</v>
      </c>
      <c r="G298" s="8" t="s">
        <v>2129</v>
      </c>
      <c r="H298" s="8" t="s">
        <v>3</v>
      </c>
      <c r="I298" s="7" t="str">
        <f>HYPERLINK("https://www.airitibooks.com/Detail/Detail?PublicationID=P20121203068", "https://www.airitibooks.com/Detail/Detail?PublicationID=P20121203068")</f>
        <v>https://www.airitibooks.com/Detail/Detail?PublicationID=P20121203068</v>
      </c>
    </row>
    <row r="299" spans="1:9" ht="21" customHeight="1" x14ac:dyDescent="0.4">
      <c r="A299" s="8" t="s">
        <v>1480</v>
      </c>
      <c r="B299" s="8" t="s">
        <v>1568</v>
      </c>
      <c r="C299" s="8" t="s">
        <v>528</v>
      </c>
      <c r="D299" s="8" t="s">
        <v>527</v>
      </c>
      <c r="E299" s="8" t="s">
        <v>2130</v>
      </c>
      <c r="F299" s="8" t="s">
        <v>2131</v>
      </c>
      <c r="G299" s="8" t="s">
        <v>2132</v>
      </c>
      <c r="H299" s="8" t="s">
        <v>3</v>
      </c>
      <c r="I299" s="7" t="str">
        <f>HYPERLINK("https://www.airitibooks.com/Detail/Detail?PublicationID=P20121203070", "https://www.airitibooks.com/Detail/Detail?PublicationID=P20121203070")</f>
        <v>https://www.airitibooks.com/Detail/Detail?PublicationID=P20121203070</v>
      </c>
    </row>
    <row r="300" spans="1:9" ht="21" customHeight="1" x14ac:dyDescent="0.4">
      <c r="A300" s="8" t="s">
        <v>1480</v>
      </c>
      <c r="B300" s="8" t="s">
        <v>1568</v>
      </c>
      <c r="C300" s="8" t="s">
        <v>530</v>
      </c>
      <c r="D300" s="8" t="s">
        <v>529</v>
      </c>
      <c r="E300" s="8" t="s">
        <v>2133</v>
      </c>
      <c r="F300" s="8" t="s">
        <v>2131</v>
      </c>
      <c r="G300" s="8" t="s">
        <v>2134</v>
      </c>
      <c r="H300" s="8" t="s">
        <v>3</v>
      </c>
      <c r="I300" s="7" t="str">
        <f>HYPERLINK("https://www.airitibooks.com/Detail/Detail?PublicationID=P20121205021", "https://www.airitibooks.com/Detail/Detail?PublicationID=P20121205021")</f>
        <v>https://www.airitibooks.com/Detail/Detail?PublicationID=P20121205021</v>
      </c>
    </row>
    <row r="301" spans="1:9" ht="21" customHeight="1" x14ac:dyDescent="0.4">
      <c r="A301" s="8" t="s">
        <v>1480</v>
      </c>
      <c r="B301" s="8" t="s">
        <v>1509</v>
      </c>
      <c r="C301" s="8" t="s">
        <v>496</v>
      </c>
      <c r="D301" s="8" t="s">
        <v>531</v>
      </c>
      <c r="E301" s="8" t="s">
        <v>2135</v>
      </c>
      <c r="F301" s="8" t="s">
        <v>2131</v>
      </c>
      <c r="G301" s="8" t="s">
        <v>2136</v>
      </c>
      <c r="H301" s="8" t="s">
        <v>3</v>
      </c>
      <c r="I301" s="7" t="str">
        <f>HYPERLINK("https://www.airitibooks.com/Detail/Detail?PublicationID=P20121205022", "https://www.airitibooks.com/Detail/Detail?PublicationID=P20121205022")</f>
        <v>https://www.airitibooks.com/Detail/Detail?PublicationID=P20121205022</v>
      </c>
    </row>
    <row r="302" spans="1:9" ht="21" customHeight="1" x14ac:dyDescent="0.4">
      <c r="A302" s="8" t="s">
        <v>1480</v>
      </c>
      <c r="B302" s="8" t="s">
        <v>1558</v>
      </c>
      <c r="C302" s="8" t="s">
        <v>533</v>
      </c>
      <c r="D302" s="8" t="s">
        <v>532</v>
      </c>
      <c r="E302" s="8" t="s">
        <v>2137</v>
      </c>
      <c r="F302" s="8" t="s">
        <v>2131</v>
      </c>
      <c r="G302" s="8" t="s">
        <v>2138</v>
      </c>
      <c r="H302" s="8" t="s">
        <v>3</v>
      </c>
      <c r="I302" s="7" t="str">
        <f>HYPERLINK("https://www.airitibooks.com/Detail/Detail?PublicationID=P20121205023", "https://www.airitibooks.com/Detail/Detail?PublicationID=P20121205023")</f>
        <v>https://www.airitibooks.com/Detail/Detail?PublicationID=P20121205023</v>
      </c>
    </row>
    <row r="303" spans="1:9" ht="21" customHeight="1" x14ac:dyDescent="0.4">
      <c r="A303" s="8" t="s">
        <v>1475</v>
      </c>
      <c r="B303" s="8" t="s">
        <v>1539</v>
      </c>
      <c r="C303" s="8" t="s">
        <v>535</v>
      </c>
      <c r="D303" s="8" t="s">
        <v>534</v>
      </c>
      <c r="E303" s="8" t="s">
        <v>2139</v>
      </c>
      <c r="F303" s="8" t="s">
        <v>2131</v>
      </c>
      <c r="G303" s="8" t="s">
        <v>2140</v>
      </c>
      <c r="H303" s="8" t="s">
        <v>3</v>
      </c>
      <c r="I303" s="7" t="str">
        <f>HYPERLINK("https://www.airitibooks.com/Detail/Detail?PublicationID=P20121205024", "https://www.airitibooks.com/Detail/Detail?PublicationID=P20121205024")</f>
        <v>https://www.airitibooks.com/Detail/Detail?PublicationID=P20121205024</v>
      </c>
    </row>
    <row r="304" spans="1:9" ht="21" customHeight="1" x14ac:dyDescent="0.4">
      <c r="A304" s="8" t="s">
        <v>1498</v>
      </c>
      <c r="B304" s="8" t="s">
        <v>2141</v>
      </c>
      <c r="C304" s="8" t="s">
        <v>537</v>
      </c>
      <c r="D304" s="8" t="s">
        <v>536</v>
      </c>
      <c r="E304" s="8" t="s">
        <v>2142</v>
      </c>
      <c r="F304" s="8" t="s">
        <v>2131</v>
      </c>
      <c r="G304" s="8" t="s">
        <v>2143</v>
      </c>
      <c r="H304" s="8" t="s">
        <v>3</v>
      </c>
      <c r="I304" s="7" t="str">
        <f>HYPERLINK("https://www.airitibooks.com/Detail/Detail?PublicationID=P20121205025", "https://www.airitibooks.com/Detail/Detail?PublicationID=P20121205025")</f>
        <v>https://www.airitibooks.com/Detail/Detail?PublicationID=P20121205025</v>
      </c>
    </row>
    <row r="305" spans="1:9" ht="21" customHeight="1" x14ac:dyDescent="0.4">
      <c r="A305" s="8" t="s">
        <v>1480</v>
      </c>
      <c r="B305" s="8" t="s">
        <v>1568</v>
      </c>
      <c r="C305" s="8" t="s">
        <v>539</v>
      </c>
      <c r="D305" s="8" t="s">
        <v>538</v>
      </c>
      <c r="E305" s="8" t="s">
        <v>2144</v>
      </c>
      <c r="F305" s="8" t="s">
        <v>2131</v>
      </c>
      <c r="G305" s="8" t="s">
        <v>2145</v>
      </c>
      <c r="H305" s="8" t="s">
        <v>3</v>
      </c>
      <c r="I305" s="7" t="str">
        <f>HYPERLINK("https://www.airitibooks.com/Detail/Detail?PublicationID=P20121205026", "https://www.airitibooks.com/Detail/Detail?PublicationID=P20121205026")</f>
        <v>https://www.airitibooks.com/Detail/Detail?PublicationID=P20121205026</v>
      </c>
    </row>
    <row r="306" spans="1:9" ht="21" customHeight="1" x14ac:dyDescent="0.4">
      <c r="A306" s="8" t="s">
        <v>1475</v>
      </c>
      <c r="B306" s="8" t="s">
        <v>1603</v>
      </c>
      <c r="C306" s="8" t="s">
        <v>413</v>
      </c>
      <c r="D306" s="8" t="s">
        <v>540</v>
      </c>
      <c r="E306" s="8" t="s">
        <v>2146</v>
      </c>
      <c r="F306" s="8" t="s">
        <v>2131</v>
      </c>
      <c r="G306" s="8" t="s">
        <v>2147</v>
      </c>
      <c r="H306" s="8" t="s">
        <v>3</v>
      </c>
      <c r="I306" s="7" t="str">
        <f>HYPERLINK("https://www.airitibooks.com/Detail/Detail?PublicationID=P20121205027", "https://www.airitibooks.com/Detail/Detail?PublicationID=P20121205027")</f>
        <v>https://www.airitibooks.com/Detail/Detail?PublicationID=P20121205027</v>
      </c>
    </row>
    <row r="307" spans="1:9" ht="21" customHeight="1" x14ac:dyDescent="0.4">
      <c r="A307" s="8" t="s">
        <v>1494</v>
      </c>
      <c r="B307" s="8" t="s">
        <v>1523</v>
      </c>
      <c r="C307" s="8" t="s">
        <v>333</v>
      </c>
      <c r="D307" s="8" t="s">
        <v>541</v>
      </c>
      <c r="E307" s="8" t="s">
        <v>2148</v>
      </c>
      <c r="F307" s="8" t="s">
        <v>2131</v>
      </c>
      <c r="G307" s="8" t="s">
        <v>2149</v>
      </c>
      <c r="H307" s="8" t="s">
        <v>3</v>
      </c>
      <c r="I307" s="7" t="str">
        <f>HYPERLINK("https://www.airitibooks.com/Detail/Detail?PublicationID=P20121205028", "https://www.airitibooks.com/Detail/Detail?PublicationID=P20121205028")</f>
        <v>https://www.airitibooks.com/Detail/Detail?PublicationID=P20121205028</v>
      </c>
    </row>
    <row r="308" spans="1:9" ht="21" customHeight="1" x14ac:dyDescent="0.4">
      <c r="A308" s="8" t="s">
        <v>1480</v>
      </c>
      <c r="B308" s="8" t="s">
        <v>1568</v>
      </c>
      <c r="C308" s="8" t="s">
        <v>543</v>
      </c>
      <c r="D308" s="8" t="s">
        <v>542</v>
      </c>
      <c r="E308" s="8" t="s">
        <v>2150</v>
      </c>
      <c r="F308" s="8" t="s">
        <v>2131</v>
      </c>
      <c r="G308" s="8" t="s">
        <v>2151</v>
      </c>
      <c r="H308" s="8" t="s">
        <v>3</v>
      </c>
      <c r="I308" s="7" t="str">
        <f>HYPERLINK("https://www.airitibooks.com/Detail/Detail?PublicationID=P20121205029", "https://www.airitibooks.com/Detail/Detail?PublicationID=P20121205029")</f>
        <v>https://www.airitibooks.com/Detail/Detail?PublicationID=P20121205029</v>
      </c>
    </row>
    <row r="309" spans="1:9" ht="21" customHeight="1" x14ac:dyDescent="0.4">
      <c r="A309" s="8" t="s">
        <v>1464</v>
      </c>
      <c r="B309" s="8" t="s">
        <v>1484</v>
      </c>
      <c r="C309" s="8" t="s">
        <v>386</v>
      </c>
      <c r="D309" s="8" t="s">
        <v>544</v>
      </c>
      <c r="E309" s="8" t="s">
        <v>2152</v>
      </c>
      <c r="F309" s="8" t="s">
        <v>2131</v>
      </c>
      <c r="G309" s="8" t="s">
        <v>2153</v>
      </c>
      <c r="H309" s="8" t="s">
        <v>3</v>
      </c>
      <c r="I309" s="7" t="str">
        <f>HYPERLINK("https://www.airitibooks.com/Detail/Detail?PublicationID=P20121205030", "https://www.airitibooks.com/Detail/Detail?PublicationID=P20121205030")</f>
        <v>https://www.airitibooks.com/Detail/Detail?PublicationID=P20121205030</v>
      </c>
    </row>
    <row r="310" spans="1:9" ht="21" customHeight="1" x14ac:dyDescent="0.4">
      <c r="A310" s="8" t="s">
        <v>1480</v>
      </c>
      <c r="B310" s="8" t="s">
        <v>1568</v>
      </c>
      <c r="C310" s="8" t="s">
        <v>546</v>
      </c>
      <c r="D310" s="8" t="s">
        <v>545</v>
      </c>
      <c r="E310" s="8" t="s">
        <v>2154</v>
      </c>
      <c r="F310" s="8" t="s">
        <v>2131</v>
      </c>
      <c r="G310" s="8" t="s">
        <v>2155</v>
      </c>
      <c r="H310" s="8" t="s">
        <v>3</v>
      </c>
      <c r="I310" s="7" t="str">
        <f>HYPERLINK("https://www.airitibooks.com/Detail/Detail?PublicationID=P20121205031", "https://www.airitibooks.com/Detail/Detail?PublicationID=P20121205031")</f>
        <v>https://www.airitibooks.com/Detail/Detail?PublicationID=P20121205031</v>
      </c>
    </row>
    <row r="311" spans="1:9" ht="21" customHeight="1" x14ac:dyDescent="0.4">
      <c r="A311" s="8" t="s">
        <v>1480</v>
      </c>
      <c r="B311" s="8" t="s">
        <v>1509</v>
      </c>
      <c r="C311" s="8" t="s">
        <v>496</v>
      </c>
      <c r="D311" s="8" t="s">
        <v>547</v>
      </c>
      <c r="E311" s="8" t="s">
        <v>2156</v>
      </c>
      <c r="F311" s="8" t="s">
        <v>2131</v>
      </c>
      <c r="G311" s="8" t="s">
        <v>2157</v>
      </c>
      <c r="H311" s="8" t="s">
        <v>9</v>
      </c>
      <c r="I311" s="7" t="str">
        <f>HYPERLINK("https://www.airitibooks.com/Detail/Detail?PublicationID=P20121205032", "https://www.airitibooks.com/Detail/Detail?PublicationID=P20121205032")</f>
        <v>https://www.airitibooks.com/Detail/Detail?PublicationID=P20121205032</v>
      </c>
    </row>
    <row r="312" spans="1:9" ht="21" customHeight="1" x14ac:dyDescent="0.4">
      <c r="A312" s="8" t="s">
        <v>1494</v>
      </c>
      <c r="B312" s="8" t="s">
        <v>1523</v>
      </c>
      <c r="C312" s="8" t="s">
        <v>549</v>
      </c>
      <c r="D312" s="8" t="s">
        <v>548</v>
      </c>
      <c r="E312" s="8" t="s">
        <v>2158</v>
      </c>
      <c r="F312" s="8" t="s">
        <v>2131</v>
      </c>
      <c r="G312" s="8" t="s">
        <v>2159</v>
      </c>
      <c r="H312" s="8" t="s">
        <v>9</v>
      </c>
      <c r="I312" s="7" t="str">
        <f>HYPERLINK("https://www.airitibooks.com/Detail/Detail?PublicationID=P20121205034", "https://www.airitibooks.com/Detail/Detail?PublicationID=P20121205034")</f>
        <v>https://www.airitibooks.com/Detail/Detail?PublicationID=P20121205034</v>
      </c>
    </row>
    <row r="313" spans="1:9" ht="21" customHeight="1" x14ac:dyDescent="0.4">
      <c r="A313" s="8" t="s">
        <v>1480</v>
      </c>
      <c r="B313" s="8" t="s">
        <v>1568</v>
      </c>
      <c r="C313" s="8" t="s">
        <v>551</v>
      </c>
      <c r="D313" s="8" t="s">
        <v>550</v>
      </c>
      <c r="E313" s="8" t="s">
        <v>2160</v>
      </c>
      <c r="F313" s="8" t="s">
        <v>2131</v>
      </c>
      <c r="G313" s="8" t="s">
        <v>2161</v>
      </c>
      <c r="H313" s="8" t="s">
        <v>9</v>
      </c>
      <c r="I313" s="7" t="str">
        <f>HYPERLINK("https://www.airitibooks.com/Detail/Detail?PublicationID=P20121205035", "https://www.airitibooks.com/Detail/Detail?PublicationID=P20121205035")</f>
        <v>https://www.airitibooks.com/Detail/Detail?PublicationID=P20121205035</v>
      </c>
    </row>
    <row r="314" spans="1:9" ht="21" customHeight="1" x14ac:dyDescent="0.4">
      <c r="A314" s="8" t="s">
        <v>1480</v>
      </c>
      <c r="B314" s="8" t="s">
        <v>1509</v>
      </c>
      <c r="C314" s="8" t="s">
        <v>496</v>
      </c>
      <c r="D314" s="8" t="s">
        <v>552</v>
      </c>
      <c r="E314" s="8" t="s">
        <v>2162</v>
      </c>
      <c r="F314" s="8" t="s">
        <v>2131</v>
      </c>
      <c r="G314" s="8" t="s">
        <v>2163</v>
      </c>
      <c r="H314" s="8" t="s">
        <v>9</v>
      </c>
      <c r="I314" s="7" t="str">
        <f>HYPERLINK("https://www.airitibooks.com/Detail/Detail?PublicationID=P20121205036", "https://www.airitibooks.com/Detail/Detail?PublicationID=P20121205036")</f>
        <v>https://www.airitibooks.com/Detail/Detail?PublicationID=P20121205036</v>
      </c>
    </row>
    <row r="315" spans="1:9" ht="21" customHeight="1" x14ac:dyDescent="0.4">
      <c r="A315" s="8" t="s">
        <v>1494</v>
      </c>
      <c r="B315" s="8" t="s">
        <v>1755</v>
      </c>
      <c r="C315" s="8" t="s">
        <v>74</v>
      </c>
      <c r="D315" s="8" t="s">
        <v>553</v>
      </c>
      <c r="E315" s="8" t="s">
        <v>2164</v>
      </c>
      <c r="F315" s="8" t="s">
        <v>2131</v>
      </c>
      <c r="G315" s="8" t="s">
        <v>2165</v>
      </c>
      <c r="H315" s="8" t="s">
        <v>9</v>
      </c>
      <c r="I315" s="7" t="str">
        <f>HYPERLINK("https://www.airitibooks.com/Detail/Detail?PublicationID=P20121205037", "https://www.airitibooks.com/Detail/Detail?PublicationID=P20121205037")</f>
        <v>https://www.airitibooks.com/Detail/Detail?PublicationID=P20121205037</v>
      </c>
    </row>
    <row r="316" spans="1:9" ht="21" customHeight="1" x14ac:dyDescent="0.4">
      <c r="A316" s="8" t="s">
        <v>1464</v>
      </c>
      <c r="B316" s="8" t="s">
        <v>1465</v>
      </c>
      <c r="C316" s="8" t="s">
        <v>555</v>
      </c>
      <c r="D316" s="8" t="s">
        <v>554</v>
      </c>
      <c r="E316" s="8" t="s">
        <v>2166</v>
      </c>
      <c r="F316" s="8" t="s">
        <v>2131</v>
      </c>
      <c r="G316" s="8" t="s">
        <v>2167</v>
      </c>
      <c r="H316" s="8" t="s">
        <v>3</v>
      </c>
      <c r="I316" s="7" t="str">
        <f>HYPERLINK("https://www.airitibooks.com/Detail/Detail?PublicationID=P20121205040", "https://www.airitibooks.com/Detail/Detail?PublicationID=P20121205040")</f>
        <v>https://www.airitibooks.com/Detail/Detail?PublicationID=P20121205040</v>
      </c>
    </row>
    <row r="317" spans="1:9" ht="21" customHeight="1" x14ac:dyDescent="0.4">
      <c r="A317" s="8" t="s">
        <v>1464</v>
      </c>
      <c r="B317" s="8" t="s">
        <v>1465</v>
      </c>
      <c r="C317" s="8" t="s">
        <v>557</v>
      </c>
      <c r="D317" s="8" t="s">
        <v>556</v>
      </c>
      <c r="E317" s="8" t="s">
        <v>2168</v>
      </c>
      <c r="F317" s="8" t="s">
        <v>2131</v>
      </c>
      <c r="G317" s="8" t="s">
        <v>2169</v>
      </c>
      <c r="H317" s="8" t="s">
        <v>3</v>
      </c>
      <c r="I317" s="7" t="str">
        <f>HYPERLINK("https://www.airitibooks.com/Detail/Detail?PublicationID=P20121205041", "https://www.airitibooks.com/Detail/Detail?PublicationID=P20121205041")</f>
        <v>https://www.airitibooks.com/Detail/Detail?PublicationID=P20121205041</v>
      </c>
    </row>
    <row r="318" spans="1:9" ht="21" customHeight="1" x14ac:dyDescent="0.4">
      <c r="A318" s="8" t="s">
        <v>1464</v>
      </c>
      <c r="B318" s="8" t="s">
        <v>1465</v>
      </c>
      <c r="C318" s="8" t="s">
        <v>559</v>
      </c>
      <c r="D318" s="8" t="s">
        <v>558</v>
      </c>
      <c r="E318" s="8" t="s">
        <v>2170</v>
      </c>
      <c r="F318" s="8" t="s">
        <v>2131</v>
      </c>
      <c r="G318" s="8" t="s">
        <v>2171</v>
      </c>
      <c r="H318" s="8" t="s">
        <v>9</v>
      </c>
      <c r="I318" s="7" t="str">
        <f>HYPERLINK("https://www.airitibooks.com/Detail/Detail?PublicationID=P20121205042", "https://www.airitibooks.com/Detail/Detail?PublicationID=P20121205042")</f>
        <v>https://www.airitibooks.com/Detail/Detail?PublicationID=P20121205042</v>
      </c>
    </row>
    <row r="319" spans="1:9" ht="21" customHeight="1" x14ac:dyDescent="0.4">
      <c r="A319" s="8" t="s">
        <v>1464</v>
      </c>
      <c r="B319" s="8" t="s">
        <v>1465</v>
      </c>
      <c r="C319" s="8" t="s">
        <v>561</v>
      </c>
      <c r="D319" s="8" t="s">
        <v>560</v>
      </c>
      <c r="E319" s="8" t="s">
        <v>2172</v>
      </c>
      <c r="F319" s="8" t="s">
        <v>2131</v>
      </c>
      <c r="G319" s="8" t="s">
        <v>2173</v>
      </c>
      <c r="H319" s="8" t="s">
        <v>9</v>
      </c>
      <c r="I319" s="7" t="str">
        <f>HYPERLINK("https://www.airitibooks.com/Detail/Detail?PublicationID=P20121205043", "https://www.airitibooks.com/Detail/Detail?PublicationID=P20121205043")</f>
        <v>https://www.airitibooks.com/Detail/Detail?PublicationID=P20121205043</v>
      </c>
    </row>
    <row r="320" spans="1:9" ht="21" customHeight="1" x14ac:dyDescent="0.4">
      <c r="A320" s="8" t="s">
        <v>1480</v>
      </c>
      <c r="B320" s="8" t="s">
        <v>1568</v>
      </c>
      <c r="C320" s="8" t="s">
        <v>563</v>
      </c>
      <c r="D320" s="8" t="s">
        <v>562</v>
      </c>
      <c r="E320" s="8" t="s">
        <v>2174</v>
      </c>
      <c r="F320" s="8" t="s">
        <v>2031</v>
      </c>
      <c r="G320" s="8" t="s">
        <v>2175</v>
      </c>
      <c r="H320" s="8" t="s">
        <v>9</v>
      </c>
      <c r="I320" s="7" t="str">
        <f>HYPERLINK("https://www.airitibooks.com/Detail/Detail?PublicationID=P20121206005", "https://www.airitibooks.com/Detail/Detail?PublicationID=P20121206005")</f>
        <v>https://www.airitibooks.com/Detail/Detail?PublicationID=P20121206005</v>
      </c>
    </row>
    <row r="321" spans="1:9" ht="21" customHeight="1" x14ac:dyDescent="0.4">
      <c r="A321" s="8" t="s">
        <v>1480</v>
      </c>
      <c r="B321" s="8" t="s">
        <v>1568</v>
      </c>
      <c r="C321" s="8" t="s">
        <v>563</v>
      </c>
      <c r="D321" s="8" t="s">
        <v>564</v>
      </c>
      <c r="E321" s="8" t="s">
        <v>2176</v>
      </c>
      <c r="F321" s="8" t="s">
        <v>2031</v>
      </c>
      <c r="G321" s="8" t="s">
        <v>2175</v>
      </c>
      <c r="H321" s="8" t="s">
        <v>9</v>
      </c>
      <c r="I321" s="7" t="str">
        <f>HYPERLINK("https://www.airitibooks.com/Detail/Detail?PublicationID=P20121206006", "https://www.airitibooks.com/Detail/Detail?PublicationID=P20121206006")</f>
        <v>https://www.airitibooks.com/Detail/Detail?PublicationID=P20121206006</v>
      </c>
    </row>
    <row r="322" spans="1:9" ht="21" customHeight="1" x14ac:dyDescent="0.4">
      <c r="A322" s="8" t="s">
        <v>1480</v>
      </c>
      <c r="B322" s="8" t="s">
        <v>1568</v>
      </c>
      <c r="C322" s="8" t="s">
        <v>563</v>
      </c>
      <c r="D322" s="8" t="s">
        <v>565</v>
      </c>
      <c r="E322" s="8" t="s">
        <v>2177</v>
      </c>
      <c r="F322" s="8" t="s">
        <v>2031</v>
      </c>
      <c r="G322" s="8" t="s">
        <v>2175</v>
      </c>
      <c r="H322" s="8" t="s">
        <v>9</v>
      </c>
      <c r="I322" s="7" t="str">
        <f>HYPERLINK("https://www.airitibooks.com/Detail/Detail?PublicationID=P20121206007", "https://www.airitibooks.com/Detail/Detail?PublicationID=P20121206007")</f>
        <v>https://www.airitibooks.com/Detail/Detail?PublicationID=P20121206007</v>
      </c>
    </row>
    <row r="323" spans="1:9" ht="21" customHeight="1" x14ac:dyDescent="0.4">
      <c r="A323" s="8" t="s">
        <v>1480</v>
      </c>
      <c r="B323" s="8" t="s">
        <v>1481</v>
      </c>
      <c r="C323" s="8" t="s">
        <v>567</v>
      </c>
      <c r="D323" s="8" t="s">
        <v>566</v>
      </c>
      <c r="E323" s="8" t="s">
        <v>2178</v>
      </c>
      <c r="F323" s="8" t="s">
        <v>15</v>
      </c>
      <c r="G323" s="8" t="s">
        <v>2179</v>
      </c>
      <c r="H323" s="8" t="s">
        <v>9</v>
      </c>
      <c r="I323" s="7" t="str">
        <f>HYPERLINK("https://www.airitibooks.com/Detail/Detail?PublicationID=P20121211009", "https://www.airitibooks.com/Detail/Detail?PublicationID=P20121211009")</f>
        <v>https://www.airitibooks.com/Detail/Detail?PublicationID=P20121211009</v>
      </c>
    </row>
    <row r="324" spans="1:9" ht="21" customHeight="1" x14ac:dyDescent="0.4">
      <c r="A324" s="8" t="s">
        <v>1480</v>
      </c>
      <c r="B324" s="8" t="s">
        <v>1509</v>
      </c>
      <c r="C324" s="8" t="s">
        <v>569</v>
      </c>
      <c r="D324" s="8" t="s">
        <v>568</v>
      </c>
      <c r="E324" s="8" t="s">
        <v>2180</v>
      </c>
      <c r="F324" s="8" t="s">
        <v>2181</v>
      </c>
      <c r="G324" s="8" t="s">
        <v>2182</v>
      </c>
      <c r="H324" s="8" t="s">
        <v>3</v>
      </c>
      <c r="I324" s="7" t="str">
        <f>HYPERLINK("https://www.airitibooks.com/Detail/Detail?PublicationID=P20121211010", "https://www.airitibooks.com/Detail/Detail?PublicationID=P20121211010")</f>
        <v>https://www.airitibooks.com/Detail/Detail?PublicationID=P20121211010</v>
      </c>
    </row>
    <row r="325" spans="1:9" ht="21" customHeight="1" x14ac:dyDescent="0.4">
      <c r="A325" s="8" t="s">
        <v>1480</v>
      </c>
      <c r="B325" s="8" t="s">
        <v>1509</v>
      </c>
      <c r="C325" s="8" t="s">
        <v>569</v>
      </c>
      <c r="D325" s="8" t="s">
        <v>570</v>
      </c>
      <c r="E325" s="8" t="s">
        <v>2183</v>
      </c>
      <c r="F325" s="8" t="s">
        <v>2181</v>
      </c>
      <c r="G325" s="8" t="s">
        <v>2182</v>
      </c>
      <c r="H325" s="8" t="s">
        <v>9</v>
      </c>
      <c r="I325" s="7" t="str">
        <f>HYPERLINK("https://www.airitibooks.com/Detail/Detail?PublicationID=P20121211011", "https://www.airitibooks.com/Detail/Detail?PublicationID=P20121211011")</f>
        <v>https://www.airitibooks.com/Detail/Detail?PublicationID=P20121211011</v>
      </c>
    </row>
    <row r="326" spans="1:9" ht="21" customHeight="1" x14ac:dyDescent="0.4">
      <c r="A326" s="8" t="s">
        <v>1480</v>
      </c>
      <c r="B326" s="8" t="s">
        <v>1558</v>
      </c>
      <c r="C326" s="8" t="s">
        <v>66</v>
      </c>
      <c r="D326" s="8" t="s">
        <v>571</v>
      </c>
      <c r="E326" s="8" t="s">
        <v>2184</v>
      </c>
      <c r="F326" s="8" t="s">
        <v>1685</v>
      </c>
      <c r="G326" s="8" t="s">
        <v>1696</v>
      </c>
      <c r="H326" s="8" t="s">
        <v>9</v>
      </c>
      <c r="I326" s="7" t="str">
        <f>HYPERLINK("https://www.airitibooks.com/Detail/Detail?PublicationID=P20121211019", "https://www.airitibooks.com/Detail/Detail?PublicationID=P20121211019")</f>
        <v>https://www.airitibooks.com/Detail/Detail?PublicationID=P20121211019</v>
      </c>
    </row>
    <row r="327" spans="1:9" ht="21" customHeight="1" x14ac:dyDescent="0.4">
      <c r="A327" s="8" t="s">
        <v>1464</v>
      </c>
      <c r="B327" s="8" t="s">
        <v>1484</v>
      </c>
      <c r="C327" s="8" t="s">
        <v>573</v>
      </c>
      <c r="D327" s="8" t="s">
        <v>572</v>
      </c>
      <c r="E327" s="8" t="s">
        <v>2185</v>
      </c>
      <c r="F327" s="8" t="s">
        <v>1633</v>
      </c>
      <c r="G327" s="8" t="s">
        <v>2186</v>
      </c>
      <c r="H327" s="8" t="s">
        <v>9</v>
      </c>
      <c r="I327" s="7" t="str">
        <f>HYPERLINK("https://www.airitibooks.com/Detail/Detail?PublicationID=P20121214001", "https://www.airitibooks.com/Detail/Detail?PublicationID=P20121214001")</f>
        <v>https://www.airitibooks.com/Detail/Detail?PublicationID=P20121214001</v>
      </c>
    </row>
    <row r="328" spans="1:9" ht="21" customHeight="1" x14ac:dyDescent="0.4">
      <c r="A328" s="8" t="s">
        <v>1464</v>
      </c>
      <c r="B328" s="8" t="s">
        <v>1484</v>
      </c>
      <c r="C328" s="8" t="s">
        <v>125</v>
      </c>
      <c r="D328" s="8" t="s">
        <v>574</v>
      </c>
      <c r="E328" s="8" t="s">
        <v>2187</v>
      </c>
      <c r="F328" s="8" t="s">
        <v>1633</v>
      </c>
      <c r="G328" s="8" t="s">
        <v>2188</v>
      </c>
      <c r="H328" s="8" t="s">
        <v>9</v>
      </c>
      <c r="I328" s="7" t="str">
        <f>HYPERLINK("https://www.airitibooks.com/Detail/Detail?PublicationID=P20121214004", "https://www.airitibooks.com/Detail/Detail?PublicationID=P20121214004")</f>
        <v>https://www.airitibooks.com/Detail/Detail?PublicationID=P20121214004</v>
      </c>
    </row>
    <row r="329" spans="1:9" ht="21" customHeight="1" x14ac:dyDescent="0.4">
      <c r="A329" s="8" t="s">
        <v>1464</v>
      </c>
      <c r="B329" s="8" t="s">
        <v>1484</v>
      </c>
      <c r="C329" s="8" t="s">
        <v>104</v>
      </c>
      <c r="D329" s="8" t="s">
        <v>575</v>
      </c>
      <c r="E329" s="8" t="s">
        <v>2189</v>
      </c>
      <c r="F329" s="8" t="s">
        <v>1633</v>
      </c>
      <c r="G329" s="8" t="s">
        <v>2190</v>
      </c>
      <c r="H329" s="8" t="s">
        <v>9</v>
      </c>
      <c r="I329" s="7" t="str">
        <f>HYPERLINK("https://www.airitibooks.com/Detail/Detail?PublicationID=P20121214005", "https://www.airitibooks.com/Detail/Detail?PublicationID=P20121214005")</f>
        <v>https://www.airitibooks.com/Detail/Detail?PublicationID=P20121214005</v>
      </c>
    </row>
    <row r="330" spans="1:9" ht="21" customHeight="1" x14ac:dyDescent="0.4">
      <c r="A330" s="8" t="s">
        <v>1464</v>
      </c>
      <c r="B330" s="8" t="s">
        <v>1484</v>
      </c>
      <c r="C330" s="8" t="s">
        <v>129</v>
      </c>
      <c r="D330" s="8" t="s">
        <v>576</v>
      </c>
      <c r="E330" s="8" t="s">
        <v>2191</v>
      </c>
      <c r="F330" s="8" t="s">
        <v>1633</v>
      </c>
      <c r="G330" s="8" t="s">
        <v>2192</v>
      </c>
      <c r="H330" s="8" t="s">
        <v>9</v>
      </c>
      <c r="I330" s="7" t="str">
        <f>HYPERLINK("https://www.airitibooks.com/Detail/Detail?PublicationID=P20121214009", "https://www.airitibooks.com/Detail/Detail?PublicationID=P20121214009")</f>
        <v>https://www.airitibooks.com/Detail/Detail?PublicationID=P20121214009</v>
      </c>
    </row>
    <row r="331" spans="1:9" ht="21" customHeight="1" x14ac:dyDescent="0.4">
      <c r="A331" s="8" t="s">
        <v>1475</v>
      </c>
      <c r="B331" s="8" t="s">
        <v>1503</v>
      </c>
      <c r="C331" s="8" t="s">
        <v>578</v>
      </c>
      <c r="D331" s="8" t="s">
        <v>577</v>
      </c>
      <c r="E331" s="8" t="s">
        <v>2193</v>
      </c>
      <c r="F331" s="8" t="s">
        <v>1501</v>
      </c>
      <c r="G331" s="8" t="s">
        <v>2194</v>
      </c>
      <c r="H331" s="8" t="s">
        <v>9</v>
      </c>
      <c r="I331" s="7" t="str">
        <f>HYPERLINK("https://www.airitibooks.com/Detail/Detail?PublicationID=P20121218037", "https://www.airitibooks.com/Detail/Detail?PublicationID=P20121218037")</f>
        <v>https://www.airitibooks.com/Detail/Detail?PublicationID=P20121218037</v>
      </c>
    </row>
    <row r="332" spans="1:9" ht="21" customHeight="1" x14ac:dyDescent="0.4">
      <c r="A332" s="8" t="s">
        <v>1475</v>
      </c>
      <c r="B332" s="8" t="s">
        <v>1503</v>
      </c>
      <c r="C332" s="8" t="s">
        <v>580</v>
      </c>
      <c r="D332" s="8" t="s">
        <v>579</v>
      </c>
      <c r="E332" s="8" t="s">
        <v>2195</v>
      </c>
      <c r="F332" s="8" t="s">
        <v>1501</v>
      </c>
      <c r="G332" s="8" t="s">
        <v>2196</v>
      </c>
      <c r="H332" s="8" t="s">
        <v>9</v>
      </c>
      <c r="I332" s="7" t="str">
        <f>HYPERLINK("https://www.airitibooks.com/Detail/Detail?PublicationID=P20121218038", "https://www.airitibooks.com/Detail/Detail?PublicationID=P20121218038")</f>
        <v>https://www.airitibooks.com/Detail/Detail?PublicationID=P20121218038</v>
      </c>
    </row>
    <row r="333" spans="1:9" ht="21" customHeight="1" x14ac:dyDescent="0.4">
      <c r="A333" s="8" t="s">
        <v>1517</v>
      </c>
      <c r="B333" s="8" t="s">
        <v>1758</v>
      </c>
      <c r="C333" s="8" t="s">
        <v>582</v>
      </c>
      <c r="D333" s="8" t="s">
        <v>581</v>
      </c>
      <c r="E333" s="8" t="s">
        <v>2197</v>
      </c>
      <c r="F333" s="8" t="s">
        <v>1501</v>
      </c>
      <c r="G333" s="8" t="s">
        <v>2198</v>
      </c>
      <c r="H333" s="8" t="s">
        <v>3</v>
      </c>
      <c r="I333" s="7" t="str">
        <f>HYPERLINK("https://www.airitibooks.com/Detail/Detail?PublicationID=P20121218039", "https://www.airitibooks.com/Detail/Detail?PublicationID=P20121218039")</f>
        <v>https://www.airitibooks.com/Detail/Detail?PublicationID=P20121218039</v>
      </c>
    </row>
    <row r="334" spans="1:9" ht="21" customHeight="1" x14ac:dyDescent="0.4">
      <c r="A334" s="8" t="s">
        <v>1553</v>
      </c>
      <c r="B334" s="8" t="s">
        <v>1621</v>
      </c>
      <c r="C334" s="8" t="s">
        <v>584</v>
      </c>
      <c r="D334" s="8" t="s">
        <v>583</v>
      </c>
      <c r="E334" s="8" t="s">
        <v>2199</v>
      </c>
      <c r="F334" s="8" t="s">
        <v>1501</v>
      </c>
      <c r="G334" s="8" t="s">
        <v>2200</v>
      </c>
      <c r="H334" s="8" t="s">
        <v>9</v>
      </c>
      <c r="I334" s="7" t="str">
        <f>HYPERLINK("https://www.airitibooks.com/Detail/Detail?PublicationID=P20121218040", "https://www.airitibooks.com/Detail/Detail?PublicationID=P20121218040")</f>
        <v>https://www.airitibooks.com/Detail/Detail?PublicationID=P20121218040</v>
      </c>
    </row>
    <row r="335" spans="1:9" ht="21" customHeight="1" x14ac:dyDescent="0.4">
      <c r="A335" s="8" t="s">
        <v>1480</v>
      </c>
      <c r="B335" s="8" t="s">
        <v>1746</v>
      </c>
      <c r="C335" s="8" t="s">
        <v>210</v>
      </c>
      <c r="D335" s="8" t="s">
        <v>585</v>
      </c>
      <c r="E335" s="8" t="s">
        <v>2201</v>
      </c>
      <c r="F335" s="8" t="s">
        <v>1501</v>
      </c>
      <c r="G335" s="8" t="s">
        <v>2202</v>
      </c>
      <c r="H335" s="8" t="s">
        <v>9</v>
      </c>
      <c r="I335" s="7" t="str">
        <f>HYPERLINK("https://www.airitibooks.com/Detail/Detail?PublicationID=P20121218041", "https://www.airitibooks.com/Detail/Detail?PublicationID=P20121218041")</f>
        <v>https://www.airitibooks.com/Detail/Detail?PublicationID=P20121218041</v>
      </c>
    </row>
    <row r="336" spans="1:9" ht="21" customHeight="1" x14ac:dyDescent="0.4">
      <c r="A336" s="8" t="s">
        <v>1480</v>
      </c>
      <c r="B336" s="8" t="s">
        <v>1481</v>
      </c>
      <c r="C336" s="8" t="s">
        <v>587</v>
      </c>
      <c r="D336" s="8" t="s">
        <v>586</v>
      </c>
      <c r="E336" s="8" t="s">
        <v>2203</v>
      </c>
      <c r="F336" s="8" t="s">
        <v>1501</v>
      </c>
      <c r="G336" s="8" t="s">
        <v>2204</v>
      </c>
      <c r="H336" s="8" t="s">
        <v>9</v>
      </c>
      <c r="I336" s="7" t="str">
        <f>HYPERLINK("https://www.airitibooks.com/Detail/Detail?PublicationID=P20121218042", "https://www.airitibooks.com/Detail/Detail?PublicationID=P20121218042")</f>
        <v>https://www.airitibooks.com/Detail/Detail?PublicationID=P20121218042</v>
      </c>
    </row>
    <row r="337" spans="1:9" ht="21" customHeight="1" x14ac:dyDescent="0.4">
      <c r="A337" s="8" t="s">
        <v>1475</v>
      </c>
      <c r="B337" s="8" t="s">
        <v>1512</v>
      </c>
      <c r="C337" s="8" t="s">
        <v>589</v>
      </c>
      <c r="D337" s="8" t="s">
        <v>588</v>
      </c>
      <c r="E337" s="8" t="s">
        <v>2205</v>
      </c>
      <c r="F337" s="8" t="s">
        <v>1501</v>
      </c>
      <c r="G337" s="8" t="s">
        <v>2206</v>
      </c>
      <c r="H337" s="8" t="s">
        <v>9</v>
      </c>
      <c r="I337" s="7" t="str">
        <f>HYPERLINK("https://www.airitibooks.com/Detail/Detail?PublicationID=P20121218043", "https://www.airitibooks.com/Detail/Detail?PublicationID=P20121218043")</f>
        <v>https://www.airitibooks.com/Detail/Detail?PublicationID=P20121218043</v>
      </c>
    </row>
    <row r="338" spans="1:9" ht="21" customHeight="1" x14ac:dyDescent="0.4">
      <c r="A338" s="8" t="s">
        <v>1475</v>
      </c>
      <c r="B338" s="8" t="s">
        <v>1503</v>
      </c>
      <c r="C338" s="8" t="s">
        <v>580</v>
      </c>
      <c r="D338" s="8" t="s">
        <v>590</v>
      </c>
      <c r="E338" s="8" t="s">
        <v>2207</v>
      </c>
      <c r="F338" s="8" t="s">
        <v>1501</v>
      </c>
      <c r="G338" s="8" t="s">
        <v>2208</v>
      </c>
      <c r="H338" s="8" t="s">
        <v>9</v>
      </c>
      <c r="I338" s="7" t="str">
        <f>HYPERLINK("https://www.airitibooks.com/Detail/Detail?PublicationID=P20121218044", "https://www.airitibooks.com/Detail/Detail?PublicationID=P20121218044")</f>
        <v>https://www.airitibooks.com/Detail/Detail?PublicationID=P20121218044</v>
      </c>
    </row>
    <row r="339" spans="1:9" ht="21" customHeight="1" x14ac:dyDescent="0.4">
      <c r="A339" s="8" t="s">
        <v>1475</v>
      </c>
      <c r="B339" s="8" t="s">
        <v>1503</v>
      </c>
      <c r="C339" s="8" t="s">
        <v>580</v>
      </c>
      <c r="D339" s="8" t="s">
        <v>591</v>
      </c>
      <c r="E339" s="8" t="s">
        <v>2209</v>
      </c>
      <c r="F339" s="8" t="s">
        <v>1501</v>
      </c>
      <c r="G339" s="8" t="s">
        <v>1741</v>
      </c>
      <c r="H339" s="8" t="s">
        <v>9</v>
      </c>
      <c r="I339" s="7" t="str">
        <f>HYPERLINK("https://www.airitibooks.com/Detail/Detail?PublicationID=P20121218045", "https://www.airitibooks.com/Detail/Detail?PublicationID=P20121218045")</f>
        <v>https://www.airitibooks.com/Detail/Detail?PublicationID=P20121218045</v>
      </c>
    </row>
    <row r="340" spans="1:9" ht="21" customHeight="1" x14ac:dyDescent="0.4">
      <c r="A340" s="8" t="s">
        <v>1475</v>
      </c>
      <c r="B340" s="8" t="s">
        <v>1503</v>
      </c>
      <c r="C340" s="8" t="s">
        <v>580</v>
      </c>
      <c r="D340" s="8" t="s">
        <v>592</v>
      </c>
      <c r="E340" s="8" t="s">
        <v>2210</v>
      </c>
      <c r="F340" s="8" t="s">
        <v>1501</v>
      </c>
      <c r="G340" s="8" t="s">
        <v>2211</v>
      </c>
      <c r="H340" s="8" t="s">
        <v>9</v>
      </c>
      <c r="I340" s="7" t="str">
        <f>HYPERLINK("https://www.airitibooks.com/Detail/Detail?PublicationID=P20121218046", "https://www.airitibooks.com/Detail/Detail?PublicationID=P20121218046")</f>
        <v>https://www.airitibooks.com/Detail/Detail?PublicationID=P20121218046</v>
      </c>
    </row>
    <row r="341" spans="1:9" ht="21" customHeight="1" x14ac:dyDescent="0.4">
      <c r="A341" s="8" t="s">
        <v>1475</v>
      </c>
      <c r="B341" s="8" t="s">
        <v>1503</v>
      </c>
      <c r="C341" s="8" t="s">
        <v>594</v>
      </c>
      <c r="D341" s="8" t="s">
        <v>593</v>
      </c>
      <c r="E341" s="8" t="s">
        <v>2212</v>
      </c>
      <c r="F341" s="8" t="s">
        <v>1501</v>
      </c>
      <c r="G341" s="8" t="s">
        <v>2213</v>
      </c>
      <c r="H341" s="8" t="s">
        <v>9</v>
      </c>
      <c r="I341" s="7" t="str">
        <f>HYPERLINK("https://www.airitibooks.com/Detail/Detail?PublicationID=P20121218047", "https://www.airitibooks.com/Detail/Detail?PublicationID=P20121218047")</f>
        <v>https://www.airitibooks.com/Detail/Detail?PublicationID=P20121218047</v>
      </c>
    </row>
    <row r="342" spans="1:9" ht="21" customHeight="1" x14ac:dyDescent="0.4">
      <c r="A342" s="8" t="s">
        <v>1475</v>
      </c>
      <c r="B342" s="8" t="s">
        <v>1539</v>
      </c>
      <c r="C342" s="8" t="s">
        <v>596</v>
      </c>
      <c r="D342" s="8" t="s">
        <v>595</v>
      </c>
      <c r="E342" s="8" t="s">
        <v>2214</v>
      </c>
      <c r="F342" s="8" t="s">
        <v>1501</v>
      </c>
      <c r="G342" s="8" t="s">
        <v>2213</v>
      </c>
      <c r="H342" s="8" t="s">
        <v>9</v>
      </c>
      <c r="I342" s="7" t="str">
        <f>HYPERLINK("https://www.airitibooks.com/Detail/Detail?PublicationID=P20121218048", "https://www.airitibooks.com/Detail/Detail?PublicationID=P20121218048")</f>
        <v>https://www.airitibooks.com/Detail/Detail?PublicationID=P20121218048</v>
      </c>
    </row>
    <row r="343" spans="1:9" ht="21" customHeight="1" x14ac:dyDescent="0.4">
      <c r="A343" s="8" t="s">
        <v>1475</v>
      </c>
      <c r="B343" s="8" t="s">
        <v>1539</v>
      </c>
      <c r="C343" s="8" t="s">
        <v>598</v>
      </c>
      <c r="D343" s="8" t="s">
        <v>597</v>
      </c>
      <c r="E343" s="8" t="s">
        <v>2215</v>
      </c>
      <c r="F343" s="8" t="s">
        <v>1501</v>
      </c>
      <c r="G343" s="8" t="s">
        <v>2213</v>
      </c>
      <c r="H343" s="8" t="s">
        <v>9</v>
      </c>
      <c r="I343" s="7" t="str">
        <f>HYPERLINK("https://www.airitibooks.com/Detail/Detail?PublicationID=P20121218049", "https://www.airitibooks.com/Detail/Detail?PublicationID=P20121218049")</f>
        <v>https://www.airitibooks.com/Detail/Detail?PublicationID=P20121218049</v>
      </c>
    </row>
    <row r="344" spans="1:9" ht="21" customHeight="1" x14ac:dyDescent="0.4">
      <c r="A344" s="8" t="s">
        <v>1480</v>
      </c>
      <c r="B344" s="8" t="s">
        <v>1490</v>
      </c>
      <c r="C344" s="8" t="s">
        <v>600</v>
      </c>
      <c r="D344" s="8" t="s">
        <v>599</v>
      </c>
      <c r="E344" s="8" t="s">
        <v>2216</v>
      </c>
      <c r="F344" s="8" t="s">
        <v>1610</v>
      </c>
      <c r="G344" s="8" t="s">
        <v>1718</v>
      </c>
      <c r="H344" s="8" t="s">
        <v>9</v>
      </c>
      <c r="I344" s="7" t="str">
        <f>HYPERLINK("https://www.airitibooks.com/Detail/Detail?PublicationID=P20121220016", "https://www.airitibooks.com/Detail/Detail?PublicationID=P20121220016")</f>
        <v>https://www.airitibooks.com/Detail/Detail?PublicationID=P20121220016</v>
      </c>
    </row>
    <row r="345" spans="1:9" ht="21" customHeight="1" x14ac:dyDescent="0.4">
      <c r="A345" s="8" t="s">
        <v>1480</v>
      </c>
      <c r="B345" s="8" t="s">
        <v>1490</v>
      </c>
      <c r="C345" s="8" t="s">
        <v>602</v>
      </c>
      <c r="D345" s="8" t="s">
        <v>601</v>
      </c>
      <c r="E345" s="8" t="s">
        <v>2217</v>
      </c>
      <c r="F345" s="8" t="s">
        <v>1610</v>
      </c>
      <c r="G345" s="8" t="s">
        <v>1611</v>
      </c>
      <c r="H345" s="8" t="s">
        <v>9</v>
      </c>
      <c r="I345" s="7" t="str">
        <f>HYPERLINK("https://www.airitibooks.com/Detail/Detail?PublicationID=P20121220017", "https://www.airitibooks.com/Detail/Detail?PublicationID=P20121220017")</f>
        <v>https://www.airitibooks.com/Detail/Detail?PublicationID=P20121220017</v>
      </c>
    </row>
    <row r="346" spans="1:9" ht="21" customHeight="1" x14ac:dyDescent="0.4">
      <c r="A346" s="8" t="s">
        <v>1480</v>
      </c>
      <c r="B346" s="8" t="s">
        <v>1481</v>
      </c>
      <c r="C346" s="8" t="s">
        <v>604</v>
      </c>
      <c r="D346" s="8" t="s">
        <v>603</v>
      </c>
      <c r="E346" s="8" t="s">
        <v>2218</v>
      </c>
      <c r="F346" s="8" t="s">
        <v>2219</v>
      </c>
      <c r="G346" s="8" t="s">
        <v>2220</v>
      </c>
      <c r="H346" s="8" t="s">
        <v>3</v>
      </c>
      <c r="I346" s="7" t="str">
        <f>HYPERLINK("https://www.airitibooks.com/Detail/Detail?PublicationID=P20130109004", "https://www.airitibooks.com/Detail/Detail?PublicationID=P20130109004")</f>
        <v>https://www.airitibooks.com/Detail/Detail?PublicationID=P20130109004</v>
      </c>
    </row>
    <row r="347" spans="1:9" ht="21" customHeight="1" x14ac:dyDescent="0.4">
      <c r="A347" s="8" t="s">
        <v>1480</v>
      </c>
      <c r="B347" s="8" t="s">
        <v>1481</v>
      </c>
      <c r="C347" s="8" t="s">
        <v>604</v>
      </c>
      <c r="D347" s="8" t="s">
        <v>605</v>
      </c>
      <c r="E347" s="8" t="s">
        <v>2221</v>
      </c>
      <c r="F347" s="8" t="s">
        <v>2219</v>
      </c>
      <c r="G347" s="8" t="s">
        <v>2220</v>
      </c>
      <c r="H347" s="8" t="s">
        <v>9</v>
      </c>
      <c r="I347" s="7" t="str">
        <f>HYPERLINK("https://www.airitibooks.com/Detail/Detail?PublicationID=P20130109011", "https://www.airitibooks.com/Detail/Detail?PublicationID=P20130109011")</f>
        <v>https://www.airitibooks.com/Detail/Detail?PublicationID=P20130109011</v>
      </c>
    </row>
    <row r="348" spans="1:9" ht="21" customHeight="1" x14ac:dyDescent="0.4">
      <c r="A348" s="8" t="s">
        <v>1553</v>
      </c>
      <c r="B348" s="8" t="s">
        <v>1760</v>
      </c>
      <c r="C348" s="8" t="s">
        <v>607</v>
      </c>
      <c r="D348" s="8" t="s">
        <v>606</v>
      </c>
      <c r="E348" s="8" t="s">
        <v>2222</v>
      </c>
      <c r="F348" s="8" t="s">
        <v>2219</v>
      </c>
      <c r="G348" s="8" t="s">
        <v>2223</v>
      </c>
      <c r="H348" s="8" t="s">
        <v>9</v>
      </c>
      <c r="I348" s="7" t="str">
        <f>HYPERLINK("https://www.airitibooks.com/Detail/Detail?PublicationID=P20130109013", "https://www.airitibooks.com/Detail/Detail?PublicationID=P20130109013")</f>
        <v>https://www.airitibooks.com/Detail/Detail?PublicationID=P20130109013</v>
      </c>
    </row>
    <row r="349" spans="1:9" ht="21" customHeight="1" x14ac:dyDescent="0.4">
      <c r="A349" s="8" t="s">
        <v>1553</v>
      </c>
      <c r="B349" s="8" t="s">
        <v>1595</v>
      </c>
      <c r="C349" s="8" t="s">
        <v>609</v>
      </c>
      <c r="D349" s="8" t="s">
        <v>608</v>
      </c>
      <c r="E349" s="8" t="s">
        <v>2224</v>
      </c>
      <c r="F349" s="8" t="s">
        <v>2219</v>
      </c>
      <c r="G349" s="8" t="s">
        <v>2225</v>
      </c>
      <c r="H349" s="8" t="s">
        <v>9</v>
      </c>
      <c r="I349" s="7" t="str">
        <f>HYPERLINK("https://www.airitibooks.com/Detail/Detail?PublicationID=P20130109014", "https://www.airitibooks.com/Detail/Detail?PublicationID=P20130109014")</f>
        <v>https://www.airitibooks.com/Detail/Detail?PublicationID=P20130109014</v>
      </c>
    </row>
    <row r="350" spans="1:9" ht="21" customHeight="1" x14ac:dyDescent="0.4">
      <c r="A350" s="8" t="s">
        <v>1553</v>
      </c>
      <c r="B350" s="8" t="s">
        <v>1760</v>
      </c>
      <c r="C350" s="8" t="s">
        <v>611</v>
      </c>
      <c r="D350" s="8" t="s">
        <v>610</v>
      </c>
      <c r="E350" s="8" t="s">
        <v>2226</v>
      </c>
      <c r="F350" s="8" t="s">
        <v>2219</v>
      </c>
      <c r="G350" s="8" t="s">
        <v>2227</v>
      </c>
      <c r="H350" s="8" t="s">
        <v>9</v>
      </c>
      <c r="I350" s="7" t="str">
        <f>HYPERLINK("https://www.airitibooks.com/Detail/Detail?PublicationID=P20130109017", "https://www.airitibooks.com/Detail/Detail?PublicationID=P20130109017")</f>
        <v>https://www.airitibooks.com/Detail/Detail?PublicationID=P20130109017</v>
      </c>
    </row>
    <row r="351" spans="1:9" ht="21" customHeight="1" x14ac:dyDescent="0.4">
      <c r="A351" s="8" t="s">
        <v>1553</v>
      </c>
      <c r="B351" s="8" t="s">
        <v>1760</v>
      </c>
      <c r="C351" s="8" t="s">
        <v>613</v>
      </c>
      <c r="D351" s="8" t="s">
        <v>612</v>
      </c>
      <c r="E351" s="8" t="s">
        <v>2228</v>
      </c>
      <c r="F351" s="8" t="s">
        <v>2219</v>
      </c>
      <c r="G351" s="8" t="s">
        <v>2229</v>
      </c>
      <c r="H351" s="8" t="s">
        <v>9</v>
      </c>
      <c r="I351" s="7" t="str">
        <f>HYPERLINK("https://www.airitibooks.com/Detail/Detail?PublicationID=P20130109018", "https://www.airitibooks.com/Detail/Detail?PublicationID=P20130109018")</f>
        <v>https://www.airitibooks.com/Detail/Detail?PublicationID=P20130109018</v>
      </c>
    </row>
    <row r="352" spans="1:9" ht="21" customHeight="1" x14ac:dyDescent="0.4">
      <c r="A352" s="8" t="s">
        <v>1553</v>
      </c>
      <c r="B352" s="8" t="s">
        <v>1760</v>
      </c>
      <c r="C352" s="8" t="s">
        <v>381</v>
      </c>
      <c r="D352" s="8" t="s">
        <v>614</v>
      </c>
      <c r="E352" s="8" t="s">
        <v>2230</v>
      </c>
      <c r="F352" s="8" t="s">
        <v>2219</v>
      </c>
      <c r="G352" s="8" t="s">
        <v>2231</v>
      </c>
      <c r="H352" s="8" t="s">
        <v>9</v>
      </c>
      <c r="I352" s="7" t="str">
        <f>HYPERLINK("https://www.airitibooks.com/Detail/Detail?PublicationID=P20130109020", "https://www.airitibooks.com/Detail/Detail?PublicationID=P20130109020")</f>
        <v>https://www.airitibooks.com/Detail/Detail?PublicationID=P20130109020</v>
      </c>
    </row>
    <row r="353" spans="1:9" ht="21" customHeight="1" x14ac:dyDescent="0.4">
      <c r="A353" s="8" t="s">
        <v>1553</v>
      </c>
      <c r="B353" s="8" t="s">
        <v>2232</v>
      </c>
      <c r="C353" s="8" t="s">
        <v>616</v>
      </c>
      <c r="D353" s="8" t="s">
        <v>615</v>
      </c>
      <c r="E353" s="8" t="s">
        <v>2233</v>
      </c>
      <c r="F353" s="8" t="s">
        <v>2219</v>
      </c>
      <c r="G353" s="8" t="s">
        <v>2234</v>
      </c>
      <c r="H353" s="8" t="s">
        <v>9</v>
      </c>
      <c r="I353" s="7" t="str">
        <f>HYPERLINK("https://www.airitibooks.com/Detail/Detail?PublicationID=P20130109024", "https://www.airitibooks.com/Detail/Detail?PublicationID=P20130109024")</f>
        <v>https://www.airitibooks.com/Detail/Detail?PublicationID=P20130109024</v>
      </c>
    </row>
    <row r="354" spans="1:9" ht="21" customHeight="1" x14ac:dyDescent="0.4">
      <c r="A354" s="8" t="s">
        <v>1494</v>
      </c>
      <c r="B354" s="8" t="s">
        <v>1495</v>
      </c>
      <c r="C354" s="8" t="s">
        <v>24</v>
      </c>
      <c r="D354" s="8" t="s">
        <v>617</v>
      </c>
      <c r="E354" s="8" t="s">
        <v>2235</v>
      </c>
      <c r="F354" s="8" t="s">
        <v>2219</v>
      </c>
      <c r="G354" s="8" t="s">
        <v>2236</v>
      </c>
      <c r="H354" s="8" t="s">
        <v>9</v>
      </c>
      <c r="I354" s="7" t="str">
        <f>HYPERLINK("https://www.airitibooks.com/Detail/Detail?PublicationID=P20130109025", "https://www.airitibooks.com/Detail/Detail?PublicationID=P20130109025")</f>
        <v>https://www.airitibooks.com/Detail/Detail?PublicationID=P20130109025</v>
      </c>
    </row>
    <row r="355" spans="1:9" ht="21" customHeight="1" x14ac:dyDescent="0.4">
      <c r="A355" s="8" t="s">
        <v>1517</v>
      </c>
      <c r="B355" s="8" t="s">
        <v>2237</v>
      </c>
      <c r="C355" s="8" t="s">
        <v>619</v>
      </c>
      <c r="D355" s="8" t="s">
        <v>618</v>
      </c>
      <c r="E355" s="8" t="s">
        <v>2238</v>
      </c>
      <c r="F355" s="8" t="s">
        <v>15</v>
      </c>
      <c r="G355" s="8" t="s">
        <v>2088</v>
      </c>
      <c r="H355" s="8" t="s">
        <v>9</v>
      </c>
      <c r="I355" s="7" t="str">
        <f>HYPERLINK("https://www.airitibooks.com/Detail/Detail?PublicationID=P20130109039", "https://www.airitibooks.com/Detail/Detail?PublicationID=P20130109039")</f>
        <v>https://www.airitibooks.com/Detail/Detail?PublicationID=P20130109039</v>
      </c>
    </row>
    <row r="356" spans="1:9" ht="21" customHeight="1" x14ac:dyDescent="0.4">
      <c r="A356" s="8" t="s">
        <v>1494</v>
      </c>
      <c r="B356" s="8" t="s">
        <v>1755</v>
      </c>
      <c r="C356" s="8" t="s">
        <v>621</v>
      </c>
      <c r="D356" s="8" t="s">
        <v>620</v>
      </c>
      <c r="E356" s="8" t="s">
        <v>2239</v>
      </c>
      <c r="F356" s="8" t="s">
        <v>15</v>
      </c>
      <c r="G356" s="8" t="s">
        <v>2240</v>
      </c>
      <c r="H356" s="8" t="s">
        <v>9</v>
      </c>
      <c r="I356" s="7" t="str">
        <f>HYPERLINK("https://www.airitibooks.com/Detail/Detail?PublicationID=P20130109040", "https://www.airitibooks.com/Detail/Detail?PublicationID=P20130109040")</f>
        <v>https://www.airitibooks.com/Detail/Detail?PublicationID=P20130109040</v>
      </c>
    </row>
    <row r="357" spans="1:9" ht="21" customHeight="1" x14ac:dyDescent="0.4">
      <c r="A357" s="8" t="s">
        <v>1494</v>
      </c>
      <c r="B357" s="8" t="s">
        <v>1755</v>
      </c>
      <c r="C357" s="8" t="s">
        <v>621</v>
      </c>
      <c r="D357" s="8" t="s">
        <v>622</v>
      </c>
      <c r="E357" s="8" t="s">
        <v>2241</v>
      </c>
      <c r="F357" s="8" t="s">
        <v>15</v>
      </c>
      <c r="G357" s="8" t="s">
        <v>2240</v>
      </c>
      <c r="H357" s="8" t="s">
        <v>9</v>
      </c>
      <c r="I357" s="7" t="str">
        <f>HYPERLINK("https://www.airitibooks.com/Detail/Detail?PublicationID=P20130109041", "https://www.airitibooks.com/Detail/Detail?PublicationID=P20130109041")</f>
        <v>https://www.airitibooks.com/Detail/Detail?PublicationID=P20130109041</v>
      </c>
    </row>
    <row r="358" spans="1:9" ht="21" customHeight="1" x14ac:dyDescent="0.4">
      <c r="A358" s="8" t="s">
        <v>1480</v>
      </c>
      <c r="B358" s="8" t="s">
        <v>1481</v>
      </c>
      <c r="C358" s="8" t="s">
        <v>624</v>
      </c>
      <c r="D358" s="8" t="s">
        <v>623</v>
      </c>
      <c r="E358" s="8" t="s">
        <v>2242</v>
      </c>
      <c r="F358" s="8" t="s">
        <v>2243</v>
      </c>
      <c r="G358" s="8" t="s">
        <v>2244</v>
      </c>
      <c r="H358" s="8" t="s">
        <v>9</v>
      </c>
      <c r="I358" s="7" t="str">
        <f>HYPERLINK("https://www.airitibooks.com/Detail/Detail?PublicationID=P20130109072", "https://www.airitibooks.com/Detail/Detail?PublicationID=P20130109072")</f>
        <v>https://www.airitibooks.com/Detail/Detail?PublicationID=P20130109072</v>
      </c>
    </row>
    <row r="359" spans="1:9" ht="21" customHeight="1" x14ac:dyDescent="0.4">
      <c r="A359" s="8" t="s">
        <v>1480</v>
      </c>
      <c r="B359" s="8" t="s">
        <v>1509</v>
      </c>
      <c r="C359" s="8" t="s">
        <v>626</v>
      </c>
      <c r="D359" s="8" t="s">
        <v>625</v>
      </c>
      <c r="E359" s="8" t="s">
        <v>2245</v>
      </c>
      <c r="F359" s="8" t="s">
        <v>2246</v>
      </c>
      <c r="G359" s="8" t="s">
        <v>2247</v>
      </c>
      <c r="H359" s="8" t="s">
        <v>9</v>
      </c>
      <c r="I359" s="7" t="str">
        <f>HYPERLINK("https://www.airitibooks.com/Detail/Detail?PublicationID=P20130109073", "https://www.airitibooks.com/Detail/Detail?PublicationID=P20130109073")</f>
        <v>https://www.airitibooks.com/Detail/Detail?PublicationID=P20130109073</v>
      </c>
    </row>
    <row r="360" spans="1:9" ht="21" customHeight="1" x14ac:dyDescent="0.4">
      <c r="A360" s="8" t="s">
        <v>1464</v>
      </c>
      <c r="B360" s="8" t="s">
        <v>1465</v>
      </c>
      <c r="C360" s="8" t="s">
        <v>628</v>
      </c>
      <c r="D360" s="8" t="s">
        <v>627</v>
      </c>
      <c r="E360" s="8" t="s">
        <v>2248</v>
      </c>
      <c r="F360" s="8" t="s">
        <v>2249</v>
      </c>
      <c r="G360" s="8" t="s">
        <v>2250</v>
      </c>
      <c r="H360" s="8" t="s">
        <v>3</v>
      </c>
      <c r="I360" s="7" t="str">
        <f>HYPERLINK("https://www.airitibooks.com/Detail/Detail?PublicationID=P20130205031", "https://www.airitibooks.com/Detail/Detail?PublicationID=P20130205031")</f>
        <v>https://www.airitibooks.com/Detail/Detail?PublicationID=P20130205031</v>
      </c>
    </row>
    <row r="361" spans="1:9" ht="21" customHeight="1" x14ac:dyDescent="0.4">
      <c r="A361" s="8" t="s">
        <v>1464</v>
      </c>
      <c r="B361" s="8" t="s">
        <v>1465</v>
      </c>
      <c r="C361" s="8" t="s">
        <v>630</v>
      </c>
      <c r="D361" s="8" t="s">
        <v>629</v>
      </c>
      <c r="E361" s="8" t="s">
        <v>2251</v>
      </c>
      <c r="F361" s="8" t="s">
        <v>15</v>
      </c>
      <c r="G361" s="8" t="s">
        <v>2252</v>
      </c>
      <c r="H361" s="8" t="s">
        <v>9</v>
      </c>
      <c r="I361" s="7" t="str">
        <f>HYPERLINK("https://www.airitibooks.com/Detail/Detail?PublicationID=P20130205042", "https://www.airitibooks.com/Detail/Detail?PublicationID=P20130205042")</f>
        <v>https://www.airitibooks.com/Detail/Detail?PublicationID=P20130205042</v>
      </c>
    </row>
    <row r="362" spans="1:9" ht="21" customHeight="1" x14ac:dyDescent="0.4">
      <c r="A362" s="8" t="s">
        <v>1480</v>
      </c>
      <c r="B362" s="8" t="s">
        <v>1558</v>
      </c>
      <c r="C362" s="8" t="s">
        <v>66</v>
      </c>
      <c r="D362" s="8" t="s">
        <v>631</v>
      </c>
      <c r="E362" s="8" t="s">
        <v>2253</v>
      </c>
      <c r="F362" s="8" t="s">
        <v>1685</v>
      </c>
      <c r="G362" s="8" t="s">
        <v>2254</v>
      </c>
      <c r="H362" s="8" t="s">
        <v>632</v>
      </c>
      <c r="I362" s="7" t="str">
        <f>HYPERLINK("https://www.airitibooks.com/Detail/Detail?PublicationID=P20130205119", "https://www.airitibooks.com/Detail/Detail?PublicationID=P20130205119")</f>
        <v>https://www.airitibooks.com/Detail/Detail?PublicationID=P20130205119</v>
      </c>
    </row>
    <row r="363" spans="1:9" ht="21" customHeight="1" x14ac:dyDescent="0.4">
      <c r="A363" s="8" t="s">
        <v>1528</v>
      </c>
      <c r="B363" s="8" t="s">
        <v>2025</v>
      </c>
      <c r="C363" s="8" t="s">
        <v>634</v>
      </c>
      <c r="D363" s="8" t="s">
        <v>633</v>
      </c>
      <c r="E363" s="8" t="s">
        <v>2255</v>
      </c>
      <c r="F363" s="8" t="s">
        <v>2256</v>
      </c>
      <c r="G363" s="8" t="s">
        <v>2257</v>
      </c>
      <c r="H363" s="8" t="s">
        <v>9</v>
      </c>
      <c r="I363" s="7" t="str">
        <f>HYPERLINK("https://www.airitibooks.com/Detail/Detail?PublicationID=P20130221038", "https://www.airitibooks.com/Detail/Detail?PublicationID=P20130221038")</f>
        <v>https://www.airitibooks.com/Detail/Detail?PublicationID=P20130221038</v>
      </c>
    </row>
    <row r="364" spans="1:9" ht="21" customHeight="1" x14ac:dyDescent="0.4">
      <c r="A364" s="8" t="s">
        <v>1528</v>
      </c>
      <c r="B364" s="8" t="s">
        <v>2258</v>
      </c>
      <c r="C364" s="8" t="s">
        <v>636</v>
      </c>
      <c r="D364" s="8" t="s">
        <v>635</v>
      </c>
      <c r="E364" s="8" t="s">
        <v>2259</v>
      </c>
      <c r="F364" s="8" t="s">
        <v>2256</v>
      </c>
      <c r="G364" s="8" t="s">
        <v>2260</v>
      </c>
      <c r="H364" s="8" t="s">
        <v>9</v>
      </c>
      <c r="I364" s="7" t="str">
        <f>HYPERLINK("https://www.airitibooks.com/Detail/Detail?PublicationID=P20130221039", "https://www.airitibooks.com/Detail/Detail?PublicationID=P20130221039")</f>
        <v>https://www.airitibooks.com/Detail/Detail?PublicationID=P20130221039</v>
      </c>
    </row>
    <row r="365" spans="1:9" ht="21" customHeight="1" x14ac:dyDescent="0.4">
      <c r="A365" s="8" t="s">
        <v>1528</v>
      </c>
      <c r="B365" s="8" t="s">
        <v>1813</v>
      </c>
      <c r="C365" s="8" t="s">
        <v>638</v>
      </c>
      <c r="D365" s="8" t="s">
        <v>637</v>
      </c>
      <c r="E365" s="8" t="s">
        <v>2261</v>
      </c>
      <c r="F365" s="8" t="s">
        <v>2256</v>
      </c>
      <c r="G365" s="8" t="s">
        <v>2262</v>
      </c>
      <c r="H365" s="8" t="s">
        <v>9</v>
      </c>
      <c r="I365" s="7" t="str">
        <f>HYPERLINK("https://www.airitibooks.com/Detail/Detail?PublicationID=P20130221040", "https://www.airitibooks.com/Detail/Detail?PublicationID=P20130221040")</f>
        <v>https://www.airitibooks.com/Detail/Detail?PublicationID=P20130221040</v>
      </c>
    </row>
    <row r="366" spans="1:9" ht="21" customHeight="1" x14ac:dyDescent="0.4">
      <c r="A366" s="8" t="s">
        <v>1528</v>
      </c>
      <c r="B366" s="8" t="s">
        <v>2258</v>
      </c>
      <c r="C366" s="8" t="s">
        <v>636</v>
      </c>
      <c r="D366" s="8" t="s">
        <v>639</v>
      </c>
      <c r="E366" s="8" t="s">
        <v>2263</v>
      </c>
      <c r="F366" s="8" t="s">
        <v>2256</v>
      </c>
      <c r="G366" s="8" t="s">
        <v>2264</v>
      </c>
      <c r="H366" s="8" t="s">
        <v>9</v>
      </c>
      <c r="I366" s="7" t="str">
        <f>HYPERLINK("https://www.airitibooks.com/Detail/Detail?PublicationID=P20130221041", "https://www.airitibooks.com/Detail/Detail?PublicationID=P20130221041")</f>
        <v>https://www.airitibooks.com/Detail/Detail?PublicationID=P20130221041</v>
      </c>
    </row>
    <row r="367" spans="1:9" ht="21" customHeight="1" x14ac:dyDescent="0.4">
      <c r="A367" s="8" t="s">
        <v>1528</v>
      </c>
      <c r="B367" s="8" t="s">
        <v>1550</v>
      </c>
      <c r="C367" s="8" t="s">
        <v>641</v>
      </c>
      <c r="D367" s="8" t="s">
        <v>640</v>
      </c>
      <c r="E367" s="8" t="s">
        <v>2265</v>
      </c>
      <c r="F367" s="8" t="s">
        <v>2256</v>
      </c>
      <c r="G367" s="8" t="s">
        <v>2266</v>
      </c>
      <c r="H367" s="8" t="s">
        <v>9</v>
      </c>
      <c r="I367" s="7" t="str">
        <f>HYPERLINK("https://www.airitibooks.com/Detail/Detail?PublicationID=P20130221042", "https://www.airitibooks.com/Detail/Detail?PublicationID=P20130221042")</f>
        <v>https://www.airitibooks.com/Detail/Detail?PublicationID=P20130221042</v>
      </c>
    </row>
    <row r="368" spans="1:9" ht="21" customHeight="1" x14ac:dyDescent="0.4">
      <c r="A368" s="8" t="s">
        <v>1528</v>
      </c>
      <c r="B368" s="8" t="s">
        <v>1550</v>
      </c>
      <c r="C368" s="8" t="s">
        <v>134</v>
      </c>
      <c r="D368" s="8" t="s">
        <v>642</v>
      </c>
      <c r="E368" s="8" t="s">
        <v>2267</v>
      </c>
      <c r="F368" s="8" t="s">
        <v>2256</v>
      </c>
      <c r="G368" s="8" t="s">
        <v>2268</v>
      </c>
      <c r="H368" s="8" t="s">
        <v>9</v>
      </c>
      <c r="I368" s="7" t="str">
        <f>HYPERLINK("https://www.airitibooks.com/Detail/Detail?PublicationID=P20130221043", "https://www.airitibooks.com/Detail/Detail?PublicationID=P20130221043")</f>
        <v>https://www.airitibooks.com/Detail/Detail?PublicationID=P20130221043</v>
      </c>
    </row>
    <row r="369" spans="1:9" ht="21" customHeight="1" x14ac:dyDescent="0.4">
      <c r="A369" s="8" t="s">
        <v>1528</v>
      </c>
      <c r="B369" s="8" t="s">
        <v>1550</v>
      </c>
      <c r="C369" s="8" t="s">
        <v>77</v>
      </c>
      <c r="D369" s="8" t="s">
        <v>643</v>
      </c>
      <c r="E369" s="8" t="s">
        <v>2269</v>
      </c>
      <c r="F369" s="8" t="s">
        <v>2256</v>
      </c>
      <c r="G369" s="8" t="s">
        <v>2270</v>
      </c>
      <c r="H369" s="8" t="s">
        <v>9</v>
      </c>
      <c r="I369" s="7" t="str">
        <f>HYPERLINK("https://www.airitibooks.com/Detail/Detail?PublicationID=P20130221044", "https://www.airitibooks.com/Detail/Detail?PublicationID=P20130221044")</f>
        <v>https://www.airitibooks.com/Detail/Detail?PublicationID=P20130221044</v>
      </c>
    </row>
    <row r="370" spans="1:9" ht="21" customHeight="1" x14ac:dyDescent="0.4">
      <c r="A370" s="8" t="s">
        <v>1480</v>
      </c>
      <c r="B370" s="8" t="s">
        <v>1746</v>
      </c>
      <c r="C370" s="8" t="s">
        <v>645</v>
      </c>
      <c r="D370" s="8" t="s">
        <v>644</v>
      </c>
      <c r="E370" s="8" t="s">
        <v>2271</v>
      </c>
      <c r="F370" s="8" t="s">
        <v>2256</v>
      </c>
      <c r="G370" s="8" t="s">
        <v>2272</v>
      </c>
      <c r="H370" s="8" t="s">
        <v>9</v>
      </c>
      <c r="I370" s="7" t="str">
        <f>HYPERLINK("https://www.airitibooks.com/Detail/Detail?PublicationID=P20130221045", "https://www.airitibooks.com/Detail/Detail?PublicationID=P20130221045")</f>
        <v>https://www.airitibooks.com/Detail/Detail?PublicationID=P20130221045</v>
      </c>
    </row>
    <row r="371" spans="1:9" ht="21" customHeight="1" x14ac:dyDescent="0.4">
      <c r="A371" s="8" t="s">
        <v>1528</v>
      </c>
      <c r="B371" s="8" t="s">
        <v>2025</v>
      </c>
      <c r="C371" s="8" t="s">
        <v>647</v>
      </c>
      <c r="D371" s="8" t="s">
        <v>646</v>
      </c>
      <c r="E371" s="8" t="s">
        <v>2273</v>
      </c>
      <c r="F371" s="8" t="s">
        <v>2256</v>
      </c>
      <c r="G371" s="8" t="s">
        <v>2274</v>
      </c>
      <c r="H371" s="8" t="s">
        <v>9</v>
      </c>
      <c r="I371" s="7" t="str">
        <f>HYPERLINK("https://www.airitibooks.com/Detail/Detail?PublicationID=P20130221046", "https://www.airitibooks.com/Detail/Detail?PublicationID=P20130221046")</f>
        <v>https://www.airitibooks.com/Detail/Detail?PublicationID=P20130221046</v>
      </c>
    </row>
    <row r="372" spans="1:9" ht="21" customHeight="1" x14ac:dyDescent="0.4">
      <c r="A372" s="8" t="s">
        <v>1553</v>
      </c>
      <c r="B372" s="8" t="s">
        <v>1554</v>
      </c>
      <c r="C372" s="8" t="s">
        <v>72</v>
      </c>
      <c r="D372" s="8" t="s">
        <v>648</v>
      </c>
      <c r="E372" s="8" t="s">
        <v>2275</v>
      </c>
      <c r="F372" s="8" t="s">
        <v>2256</v>
      </c>
      <c r="G372" s="8" t="s">
        <v>2268</v>
      </c>
      <c r="H372" s="8" t="s">
        <v>9</v>
      </c>
      <c r="I372" s="7" t="str">
        <f>HYPERLINK("https://www.airitibooks.com/Detail/Detail?PublicationID=P20130221052", "https://www.airitibooks.com/Detail/Detail?PublicationID=P20130221052")</f>
        <v>https://www.airitibooks.com/Detail/Detail?PublicationID=P20130221052</v>
      </c>
    </row>
    <row r="373" spans="1:9" ht="21" customHeight="1" x14ac:dyDescent="0.4">
      <c r="A373" s="8" t="s">
        <v>1528</v>
      </c>
      <c r="B373" s="8" t="s">
        <v>1813</v>
      </c>
      <c r="C373" s="8" t="s">
        <v>650</v>
      </c>
      <c r="D373" s="8" t="s">
        <v>649</v>
      </c>
      <c r="E373" s="8" t="s">
        <v>2276</v>
      </c>
      <c r="F373" s="8" t="s">
        <v>1492</v>
      </c>
      <c r="G373" s="8" t="s">
        <v>2277</v>
      </c>
      <c r="H373" s="8" t="s">
        <v>9</v>
      </c>
      <c r="I373" s="7" t="str">
        <f>HYPERLINK("https://www.airitibooks.com/Detail/Detail?PublicationID=P20130221053", "https://www.airitibooks.com/Detail/Detail?PublicationID=P20130221053")</f>
        <v>https://www.airitibooks.com/Detail/Detail?PublicationID=P20130221053</v>
      </c>
    </row>
    <row r="374" spans="1:9" ht="21" customHeight="1" x14ac:dyDescent="0.4">
      <c r="A374" s="8" t="s">
        <v>1494</v>
      </c>
      <c r="B374" s="8" t="s">
        <v>1495</v>
      </c>
      <c r="C374" s="8" t="s">
        <v>112</v>
      </c>
      <c r="D374" s="8" t="s">
        <v>651</v>
      </c>
      <c r="E374" s="8" t="s">
        <v>2278</v>
      </c>
      <c r="F374" s="8" t="s">
        <v>1492</v>
      </c>
      <c r="G374" s="8" t="s">
        <v>2279</v>
      </c>
      <c r="H374" s="8" t="s">
        <v>9</v>
      </c>
      <c r="I374" s="7" t="str">
        <f>HYPERLINK("https://www.airitibooks.com/Detail/Detail?PublicationID=P20130221058", "https://www.airitibooks.com/Detail/Detail?PublicationID=P20130221058")</f>
        <v>https://www.airitibooks.com/Detail/Detail?PublicationID=P20130221058</v>
      </c>
    </row>
    <row r="375" spans="1:9" ht="21" customHeight="1" x14ac:dyDescent="0.4">
      <c r="A375" s="8" t="s">
        <v>1517</v>
      </c>
      <c r="B375" s="8" t="s">
        <v>1628</v>
      </c>
      <c r="C375" s="8" t="s">
        <v>653</v>
      </c>
      <c r="D375" s="8" t="s">
        <v>652</v>
      </c>
      <c r="E375" s="8" t="s">
        <v>2280</v>
      </c>
      <c r="F375" s="8" t="s">
        <v>1492</v>
      </c>
      <c r="G375" s="8" t="s">
        <v>2281</v>
      </c>
      <c r="H375" s="8" t="s">
        <v>9</v>
      </c>
      <c r="I375" s="7" t="str">
        <f>HYPERLINK("https://www.airitibooks.com/Detail/Detail?PublicationID=P20130221059", "https://www.airitibooks.com/Detail/Detail?PublicationID=P20130221059")</f>
        <v>https://www.airitibooks.com/Detail/Detail?PublicationID=P20130221059</v>
      </c>
    </row>
    <row r="376" spans="1:9" ht="21" customHeight="1" x14ac:dyDescent="0.4">
      <c r="A376" s="8" t="s">
        <v>1494</v>
      </c>
      <c r="B376" s="8" t="s">
        <v>1523</v>
      </c>
      <c r="C376" s="8" t="s">
        <v>333</v>
      </c>
      <c r="D376" s="8" t="s">
        <v>654</v>
      </c>
      <c r="E376" s="8" t="s">
        <v>2282</v>
      </c>
      <c r="F376" s="8" t="s">
        <v>1492</v>
      </c>
      <c r="G376" s="8" t="s">
        <v>2283</v>
      </c>
      <c r="H376" s="8" t="s">
        <v>9</v>
      </c>
      <c r="I376" s="7" t="str">
        <f>HYPERLINK("https://www.airitibooks.com/Detail/Detail?PublicationID=P20130221060", "https://www.airitibooks.com/Detail/Detail?PublicationID=P20130221060")</f>
        <v>https://www.airitibooks.com/Detail/Detail?PublicationID=P20130221060</v>
      </c>
    </row>
    <row r="377" spans="1:9" ht="21" customHeight="1" x14ac:dyDescent="0.4">
      <c r="A377" s="8" t="s">
        <v>1480</v>
      </c>
      <c r="B377" s="8" t="s">
        <v>1568</v>
      </c>
      <c r="C377" s="8" t="s">
        <v>656</v>
      </c>
      <c r="D377" s="8" t="s">
        <v>655</v>
      </c>
      <c r="E377" s="8" t="s">
        <v>2284</v>
      </c>
      <c r="F377" s="8" t="s">
        <v>2285</v>
      </c>
      <c r="G377" s="8" t="s">
        <v>2286</v>
      </c>
      <c r="H377" s="8" t="s">
        <v>9</v>
      </c>
      <c r="I377" s="7" t="str">
        <f>HYPERLINK("https://www.airitibooks.com/Detail/Detail?PublicationID=P20130221107", "https://www.airitibooks.com/Detail/Detail?PublicationID=P20130221107")</f>
        <v>https://www.airitibooks.com/Detail/Detail?PublicationID=P20130221107</v>
      </c>
    </row>
    <row r="378" spans="1:9" ht="21" customHeight="1" x14ac:dyDescent="0.4">
      <c r="A378" s="8" t="s">
        <v>1553</v>
      </c>
      <c r="B378" s="8" t="s">
        <v>1760</v>
      </c>
      <c r="C378" s="8" t="s">
        <v>658</v>
      </c>
      <c r="D378" s="8" t="s">
        <v>657</v>
      </c>
      <c r="E378" s="8" t="s">
        <v>2287</v>
      </c>
      <c r="F378" s="8" t="s">
        <v>2288</v>
      </c>
      <c r="G378" s="8" t="s">
        <v>2289</v>
      </c>
      <c r="H378" s="8" t="s">
        <v>632</v>
      </c>
      <c r="I378" s="7" t="str">
        <f>HYPERLINK("https://www.airitibooks.com/Detail/Detail?PublicationID=P20130221108", "https://www.airitibooks.com/Detail/Detail?PublicationID=P20130221108")</f>
        <v>https://www.airitibooks.com/Detail/Detail?PublicationID=P20130221108</v>
      </c>
    </row>
    <row r="379" spans="1:9" ht="21" customHeight="1" x14ac:dyDescent="0.4">
      <c r="A379" s="8" t="s">
        <v>1475</v>
      </c>
      <c r="B379" s="8" t="s">
        <v>2112</v>
      </c>
      <c r="C379" s="8" t="s">
        <v>660</v>
      </c>
      <c r="D379" s="8" t="s">
        <v>659</v>
      </c>
      <c r="E379" s="8" t="s">
        <v>2290</v>
      </c>
      <c r="F379" s="8" t="s">
        <v>15</v>
      </c>
      <c r="G379" s="8" t="s">
        <v>2088</v>
      </c>
      <c r="H379" s="8" t="s">
        <v>632</v>
      </c>
      <c r="I379" s="7" t="str">
        <f>HYPERLINK("https://www.airitibooks.com/Detail/Detail?PublicationID=P20130221109", "https://www.airitibooks.com/Detail/Detail?PublicationID=P20130221109")</f>
        <v>https://www.airitibooks.com/Detail/Detail?PublicationID=P20130221109</v>
      </c>
    </row>
    <row r="380" spans="1:9" ht="21" customHeight="1" x14ac:dyDescent="0.4">
      <c r="A380" s="8" t="s">
        <v>1528</v>
      </c>
      <c r="B380" s="8" t="s">
        <v>1813</v>
      </c>
      <c r="C380" s="8" t="s">
        <v>664</v>
      </c>
      <c r="D380" s="8" t="s">
        <v>662</v>
      </c>
      <c r="E380" s="8" t="s">
        <v>661</v>
      </c>
      <c r="F380" s="8" t="s">
        <v>1855</v>
      </c>
      <c r="G380" s="8" t="s">
        <v>663</v>
      </c>
      <c r="H380" s="8" t="s">
        <v>632</v>
      </c>
      <c r="I380" s="7" t="str">
        <f>HYPERLINK("https://www.airitibooks.com/Detail/Detail?PublicationID=P20130227123", "https://www.airitibooks.com/Detail/Detail?PublicationID=P20130227123")</f>
        <v>https://www.airitibooks.com/Detail/Detail?PublicationID=P20130227123</v>
      </c>
    </row>
    <row r="381" spans="1:9" ht="21" customHeight="1" x14ac:dyDescent="0.4">
      <c r="A381" s="8" t="s">
        <v>1480</v>
      </c>
      <c r="B381" s="8" t="s">
        <v>1832</v>
      </c>
      <c r="C381" s="8" t="s">
        <v>666</v>
      </c>
      <c r="D381" s="8" t="s">
        <v>665</v>
      </c>
      <c r="E381" s="8" t="s">
        <v>2291</v>
      </c>
      <c r="F381" s="8" t="s">
        <v>1834</v>
      </c>
      <c r="G381" s="8" t="s">
        <v>2292</v>
      </c>
      <c r="H381" s="8" t="s">
        <v>9</v>
      </c>
      <c r="I381" s="7" t="str">
        <f>HYPERLINK("https://www.airitibooks.com/Detail/Detail?PublicationID=P20130306037", "https://www.airitibooks.com/Detail/Detail?PublicationID=P20130306037")</f>
        <v>https://www.airitibooks.com/Detail/Detail?PublicationID=P20130306037</v>
      </c>
    </row>
    <row r="382" spans="1:9" ht="21" customHeight="1" x14ac:dyDescent="0.4">
      <c r="A382" s="8" t="s">
        <v>1553</v>
      </c>
      <c r="B382" s="8" t="s">
        <v>1760</v>
      </c>
      <c r="C382" s="8" t="s">
        <v>668</v>
      </c>
      <c r="D382" s="8" t="s">
        <v>667</v>
      </c>
      <c r="E382" s="8" t="s">
        <v>2293</v>
      </c>
      <c r="F382" s="8" t="s">
        <v>1834</v>
      </c>
      <c r="G382" s="8" t="s">
        <v>2294</v>
      </c>
      <c r="H382" s="8" t="s">
        <v>9</v>
      </c>
      <c r="I382" s="7" t="str">
        <f>HYPERLINK("https://www.airitibooks.com/Detail/Detail?PublicationID=P20130306038", "https://www.airitibooks.com/Detail/Detail?PublicationID=P20130306038")</f>
        <v>https://www.airitibooks.com/Detail/Detail?PublicationID=P20130306038</v>
      </c>
    </row>
    <row r="383" spans="1:9" ht="21" customHeight="1" x14ac:dyDescent="0.4">
      <c r="A383" s="8" t="s">
        <v>1553</v>
      </c>
      <c r="B383" s="8" t="s">
        <v>1760</v>
      </c>
      <c r="C383" s="8" t="s">
        <v>668</v>
      </c>
      <c r="D383" s="8" t="s">
        <v>669</v>
      </c>
      <c r="E383" s="8" t="s">
        <v>2295</v>
      </c>
      <c r="F383" s="8" t="s">
        <v>1834</v>
      </c>
      <c r="G383" s="8" t="s">
        <v>2296</v>
      </c>
      <c r="H383" s="8" t="s">
        <v>3</v>
      </c>
      <c r="I383" s="7" t="str">
        <f>HYPERLINK("https://www.airitibooks.com/Detail/Detail?PublicationID=P20130306039", "https://www.airitibooks.com/Detail/Detail?PublicationID=P20130306039")</f>
        <v>https://www.airitibooks.com/Detail/Detail?PublicationID=P20130306039</v>
      </c>
    </row>
    <row r="384" spans="1:9" ht="21" customHeight="1" x14ac:dyDescent="0.4">
      <c r="A384" s="8" t="s">
        <v>1553</v>
      </c>
      <c r="B384" s="8" t="s">
        <v>1760</v>
      </c>
      <c r="C384" s="8" t="s">
        <v>668</v>
      </c>
      <c r="D384" s="8" t="s">
        <v>670</v>
      </c>
      <c r="E384" s="8" t="s">
        <v>2297</v>
      </c>
      <c r="F384" s="8" t="s">
        <v>1834</v>
      </c>
      <c r="G384" s="8" t="s">
        <v>2296</v>
      </c>
      <c r="H384" s="8" t="s">
        <v>3</v>
      </c>
      <c r="I384" s="7" t="str">
        <f>HYPERLINK("https://www.airitibooks.com/Detail/Detail?PublicationID=P20130306040", "https://www.airitibooks.com/Detail/Detail?PublicationID=P20130306040")</f>
        <v>https://www.airitibooks.com/Detail/Detail?PublicationID=P20130306040</v>
      </c>
    </row>
    <row r="385" spans="1:9" ht="21" customHeight="1" x14ac:dyDescent="0.4">
      <c r="A385" s="8" t="s">
        <v>1528</v>
      </c>
      <c r="B385" s="8" t="s">
        <v>2298</v>
      </c>
      <c r="C385" s="8" t="s">
        <v>672</v>
      </c>
      <c r="D385" s="8" t="s">
        <v>671</v>
      </c>
      <c r="E385" s="8" t="s">
        <v>2299</v>
      </c>
      <c r="F385" s="8" t="s">
        <v>2300</v>
      </c>
      <c r="G385" s="8" t="s">
        <v>2301</v>
      </c>
      <c r="H385" s="8" t="s">
        <v>9</v>
      </c>
      <c r="I385" s="7" t="str">
        <f>HYPERLINK("https://www.airitibooks.com/Detail/Detail?PublicationID=P20130311029", "https://www.airitibooks.com/Detail/Detail?PublicationID=P20130311029")</f>
        <v>https://www.airitibooks.com/Detail/Detail?PublicationID=P20130311029</v>
      </c>
    </row>
    <row r="386" spans="1:9" ht="21" customHeight="1" x14ac:dyDescent="0.4">
      <c r="A386" s="8" t="s">
        <v>1494</v>
      </c>
      <c r="B386" s="8" t="s">
        <v>1523</v>
      </c>
      <c r="C386" s="8" t="s">
        <v>333</v>
      </c>
      <c r="D386" s="8" t="s">
        <v>673</v>
      </c>
      <c r="E386" s="8" t="s">
        <v>2302</v>
      </c>
      <c r="F386" s="8" t="s">
        <v>1492</v>
      </c>
      <c r="G386" s="8" t="s">
        <v>2303</v>
      </c>
      <c r="H386" s="8" t="s">
        <v>9</v>
      </c>
      <c r="I386" s="7" t="str">
        <f>HYPERLINK("https://www.airitibooks.com/Detail/Detail?PublicationID=P20130314033", "https://www.airitibooks.com/Detail/Detail?PublicationID=P20130314033")</f>
        <v>https://www.airitibooks.com/Detail/Detail?PublicationID=P20130314033</v>
      </c>
    </row>
    <row r="387" spans="1:9" ht="21" customHeight="1" x14ac:dyDescent="0.4">
      <c r="A387" s="8" t="s">
        <v>1475</v>
      </c>
      <c r="B387" s="8" t="s">
        <v>1547</v>
      </c>
      <c r="C387" s="8" t="s">
        <v>675</v>
      </c>
      <c r="D387" s="8" t="s">
        <v>674</v>
      </c>
      <c r="E387" s="8" t="s">
        <v>2304</v>
      </c>
      <c r="F387" s="8" t="s">
        <v>1492</v>
      </c>
      <c r="G387" s="8" t="s">
        <v>2305</v>
      </c>
      <c r="H387" s="8" t="s">
        <v>9</v>
      </c>
      <c r="I387" s="7" t="str">
        <f>HYPERLINK("https://www.airitibooks.com/Detail/Detail?PublicationID=P20130314034", "https://www.airitibooks.com/Detail/Detail?PublicationID=P20130314034")</f>
        <v>https://www.airitibooks.com/Detail/Detail?PublicationID=P20130314034</v>
      </c>
    </row>
    <row r="388" spans="1:9" ht="21" customHeight="1" x14ac:dyDescent="0.4">
      <c r="A388" s="8" t="s">
        <v>1553</v>
      </c>
      <c r="B388" s="8" t="s">
        <v>1554</v>
      </c>
      <c r="C388" s="8" t="s">
        <v>677</v>
      </c>
      <c r="D388" s="8" t="s">
        <v>676</v>
      </c>
      <c r="E388" s="8" t="s">
        <v>2306</v>
      </c>
      <c r="F388" s="8" t="s">
        <v>1492</v>
      </c>
      <c r="G388" s="8" t="s">
        <v>2307</v>
      </c>
      <c r="H388" s="8" t="s">
        <v>9</v>
      </c>
      <c r="I388" s="7" t="str">
        <f>HYPERLINK("https://www.airitibooks.com/Detail/Detail?PublicationID=P20130314035", "https://www.airitibooks.com/Detail/Detail?PublicationID=P20130314035")</f>
        <v>https://www.airitibooks.com/Detail/Detail?PublicationID=P20130314035</v>
      </c>
    </row>
    <row r="389" spans="1:9" ht="21" customHeight="1" x14ac:dyDescent="0.4">
      <c r="A389" s="8" t="s">
        <v>1553</v>
      </c>
      <c r="B389" s="8" t="s">
        <v>1554</v>
      </c>
      <c r="C389" s="8" t="s">
        <v>679</v>
      </c>
      <c r="D389" s="8" t="s">
        <v>678</v>
      </c>
      <c r="E389" s="8" t="s">
        <v>2308</v>
      </c>
      <c r="F389" s="8" t="s">
        <v>1492</v>
      </c>
      <c r="G389" s="8" t="s">
        <v>2309</v>
      </c>
      <c r="H389" s="8" t="s">
        <v>632</v>
      </c>
      <c r="I389" s="7" t="str">
        <f>HYPERLINK("https://www.airitibooks.com/Detail/Detail?PublicationID=P20130314036", "https://www.airitibooks.com/Detail/Detail?PublicationID=P20130314036")</f>
        <v>https://www.airitibooks.com/Detail/Detail?PublicationID=P20130314036</v>
      </c>
    </row>
    <row r="390" spans="1:9" ht="21" customHeight="1" x14ac:dyDescent="0.4">
      <c r="A390" s="8" t="s">
        <v>1517</v>
      </c>
      <c r="B390" s="8" t="s">
        <v>1628</v>
      </c>
      <c r="C390" s="8" t="s">
        <v>653</v>
      </c>
      <c r="D390" s="8" t="s">
        <v>680</v>
      </c>
      <c r="E390" s="8" t="s">
        <v>2310</v>
      </c>
      <c r="F390" s="8" t="s">
        <v>1492</v>
      </c>
      <c r="G390" s="8" t="s">
        <v>2311</v>
      </c>
      <c r="H390" s="8" t="s">
        <v>632</v>
      </c>
      <c r="I390" s="7" t="str">
        <f>HYPERLINK("https://www.airitibooks.com/Detail/Detail?PublicationID=P20130314037", "https://www.airitibooks.com/Detail/Detail?PublicationID=P20130314037")</f>
        <v>https://www.airitibooks.com/Detail/Detail?PublicationID=P20130314037</v>
      </c>
    </row>
    <row r="391" spans="1:9" ht="21" customHeight="1" x14ac:dyDescent="0.4">
      <c r="A391" s="8" t="s">
        <v>1528</v>
      </c>
      <c r="B391" s="8" t="s">
        <v>1813</v>
      </c>
      <c r="C391" s="8" t="s">
        <v>682</v>
      </c>
      <c r="D391" s="8" t="s">
        <v>681</v>
      </c>
      <c r="E391" s="8" t="s">
        <v>2312</v>
      </c>
      <c r="F391" s="8" t="s">
        <v>2313</v>
      </c>
      <c r="G391" s="8" t="s">
        <v>2314</v>
      </c>
      <c r="H391" s="8" t="s">
        <v>9</v>
      </c>
      <c r="I391" s="7" t="str">
        <f>HYPERLINK("https://www.airitibooks.com/Detail/Detail?PublicationID=P20130314044", "https://www.airitibooks.com/Detail/Detail?PublicationID=P20130314044")</f>
        <v>https://www.airitibooks.com/Detail/Detail?PublicationID=P20130314044</v>
      </c>
    </row>
    <row r="392" spans="1:9" ht="21" customHeight="1" x14ac:dyDescent="0.4">
      <c r="A392" s="8" t="s">
        <v>1464</v>
      </c>
      <c r="B392" s="8" t="s">
        <v>1533</v>
      </c>
      <c r="C392" s="8" t="s">
        <v>684</v>
      </c>
      <c r="D392" s="8" t="s">
        <v>683</v>
      </c>
      <c r="E392" s="8" t="s">
        <v>2315</v>
      </c>
      <c r="F392" s="8" t="s">
        <v>1610</v>
      </c>
      <c r="G392" s="8" t="s">
        <v>2316</v>
      </c>
      <c r="H392" s="8" t="s">
        <v>9</v>
      </c>
      <c r="I392" s="7" t="str">
        <f>HYPERLINK("https://www.airitibooks.com/Detail/Detail?PublicationID=P20130314057", "https://www.airitibooks.com/Detail/Detail?PublicationID=P20130314057")</f>
        <v>https://www.airitibooks.com/Detail/Detail?PublicationID=P20130314057</v>
      </c>
    </row>
    <row r="393" spans="1:9" ht="21" customHeight="1" x14ac:dyDescent="0.4">
      <c r="A393" s="8" t="s">
        <v>1464</v>
      </c>
      <c r="B393" s="8" t="s">
        <v>1484</v>
      </c>
      <c r="C393" s="8" t="s">
        <v>19</v>
      </c>
      <c r="D393" s="8" t="s">
        <v>685</v>
      </c>
      <c r="E393" s="8" t="s">
        <v>2317</v>
      </c>
      <c r="F393" s="8" t="s">
        <v>1610</v>
      </c>
      <c r="G393" s="8" t="s">
        <v>2316</v>
      </c>
      <c r="H393" s="8" t="s">
        <v>9</v>
      </c>
      <c r="I393" s="7" t="str">
        <f>HYPERLINK("https://www.airitibooks.com/Detail/Detail?PublicationID=P20130314058", "https://www.airitibooks.com/Detail/Detail?PublicationID=P20130314058")</f>
        <v>https://www.airitibooks.com/Detail/Detail?PublicationID=P20130314058</v>
      </c>
    </row>
    <row r="394" spans="1:9" ht="21" customHeight="1" x14ac:dyDescent="0.4">
      <c r="A394" s="8" t="s">
        <v>1480</v>
      </c>
      <c r="B394" s="8" t="s">
        <v>1490</v>
      </c>
      <c r="C394" s="8" t="s">
        <v>687</v>
      </c>
      <c r="D394" s="8" t="s">
        <v>686</v>
      </c>
      <c r="E394" s="8" t="s">
        <v>2318</v>
      </c>
      <c r="F394" s="8" t="s">
        <v>1610</v>
      </c>
      <c r="G394" s="8" t="s">
        <v>2319</v>
      </c>
      <c r="H394" s="8" t="s">
        <v>9</v>
      </c>
      <c r="I394" s="7" t="str">
        <f>HYPERLINK("https://www.airitibooks.com/Detail/Detail?PublicationID=P20130314059", "https://www.airitibooks.com/Detail/Detail?PublicationID=P20130314059")</f>
        <v>https://www.airitibooks.com/Detail/Detail?PublicationID=P20130314059</v>
      </c>
    </row>
    <row r="395" spans="1:9" ht="21" customHeight="1" x14ac:dyDescent="0.4">
      <c r="A395" s="8" t="s">
        <v>1480</v>
      </c>
      <c r="B395" s="8" t="s">
        <v>1490</v>
      </c>
      <c r="C395" s="8" t="s">
        <v>689</v>
      </c>
      <c r="D395" s="8" t="s">
        <v>688</v>
      </c>
      <c r="E395" s="8" t="s">
        <v>2320</v>
      </c>
      <c r="F395" s="8" t="s">
        <v>1610</v>
      </c>
      <c r="G395" s="8" t="s">
        <v>1716</v>
      </c>
      <c r="H395" s="8" t="s">
        <v>9</v>
      </c>
      <c r="I395" s="7" t="str">
        <f>HYPERLINK("https://www.airitibooks.com/Detail/Detail?PublicationID=P20130314060", "https://www.airitibooks.com/Detail/Detail?PublicationID=P20130314060")</f>
        <v>https://www.airitibooks.com/Detail/Detail?PublicationID=P20130314060</v>
      </c>
    </row>
    <row r="396" spans="1:9" ht="21" customHeight="1" x14ac:dyDescent="0.4">
      <c r="A396" s="8" t="s">
        <v>1464</v>
      </c>
      <c r="B396" s="8" t="s">
        <v>1484</v>
      </c>
      <c r="C396" s="8" t="s">
        <v>691</v>
      </c>
      <c r="D396" s="8" t="s">
        <v>690</v>
      </c>
      <c r="E396" s="8" t="s">
        <v>2321</v>
      </c>
      <c r="F396" s="8" t="s">
        <v>1610</v>
      </c>
      <c r="G396" s="8" t="s">
        <v>2316</v>
      </c>
      <c r="H396" s="8" t="s">
        <v>9</v>
      </c>
      <c r="I396" s="7" t="str">
        <f>HYPERLINK("https://www.airitibooks.com/Detail/Detail?PublicationID=P20130314061", "https://www.airitibooks.com/Detail/Detail?PublicationID=P20130314061")</f>
        <v>https://www.airitibooks.com/Detail/Detail?PublicationID=P20130314061</v>
      </c>
    </row>
    <row r="397" spans="1:9" ht="21" customHeight="1" x14ac:dyDescent="0.4">
      <c r="A397" s="8" t="s">
        <v>1480</v>
      </c>
      <c r="B397" s="8" t="s">
        <v>1490</v>
      </c>
      <c r="C397" s="8" t="s">
        <v>693</v>
      </c>
      <c r="D397" s="8" t="s">
        <v>692</v>
      </c>
      <c r="E397" s="8" t="s">
        <v>2322</v>
      </c>
      <c r="F397" s="8" t="s">
        <v>1610</v>
      </c>
      <c r="G397" s="8" t="s">
        <v>2323</v>
      </c>
      <c r="H397" s="8" t="s">
        <v>9</v>
      </c>
      <c r="I397" s="7" t="str">
        <f>HYPERLINK("https://www.airitibooks.com/Detail/Detail?PublicationID=P20130314062", "https://www.airitibooks.com/Detail/Detail?PublicationID=P20130314062")</f>
        <v>https://www.airitibooks.com/Detail/Detail?PublicationID=P20130314062</v>
      </c>
    </row>
    <row r="398" spans="1:9" ht="21" customHeight="1" x14ac:dyDescent="0.4">
      <c r="A398" s="8" t="s">
        <v>1480</v>
      </c>
      <c r="B398" s="8" t="s">
        <v>1568</v>
      </c>
      <c r="C398" s="8" t="s">
        <v>695</v>
      </c>
      <c r="D398" s="8" t="s">
        <v>694</v>
      </c>
      <c r="E398" s="8" t="s">
        <v>2324</v>
      </c>
      <c r="F398" s="8" t="s">
        <v>15</v>
      </c>
      <c r="G398" s="8" t="s">
        <v>2325</v>
      </c>
      <c r="H398" s="8" t="s">
        <v>9</v>
      </c>
      <c r="I398" s="7" t="str">
        <f>HYPERLINK("https://www.airitibooks.com/Detail/Detail?PublicationID=P20130315004", "https://www.airitibooks.com/Detail/Detail?PublicationID=P20130315004")</f>
        <v>https://www.airitibooks.com/Detail/Detail?PublicationID=P20130315004</v>
      </c>
    </row>
    <row r="399" spans="1:9" ht="21" customHeight="1" x14ac:dyDescent="0.4">
      <c r="A399" s="8" t="s">
        <v>1480</v>
      </c>
      <c r="B399" s="8" t="s">
        <v>1509</v>
      </c>
      <c r="C399" s="8" t="s">
        <v>263</v>
      </c>
      <c r="D399" s="8" t="s">
        <v>696</v>
      </c>
      <c r="E399" s="8" t="s">
        <v>2326</v>
      </c>
      <c r="F399" s="8" t="s">
        <v>15</v>
      </c>
      <c r="G399" s="8" t="s">
        <v>2327</v>
      </c>
      <c r="H399" s="8" t="s">
        <v>9</v>
      </c>
      <c r="I399" s="7" t="str">
        <f>HYPERLINK("https://www.airitibooks.com/Detail/Detail?PublicationID=P20130315005", "https://www.airitibooks.com/Detail/Detail?PublicationID=P20130315005")</f>
        <v>https://www.airitibooks.com/Detail/Detail?PublicationID=P20130315005</v>
      </c>
    </row>
    <row r="400" spans="1:9" ht="21" customHeight="1" x14ac:dyDescent="0.4">
      <c r="A400" s="8" t="s">
        <v>1498</v>
      </c>
      <c r="B400" s="8" t="s">
        <v>1793</v>
      </c>
      <c r="C400" s="8" t="s">
        <v>698</v>
      </c>
      <c r="D400" s="8" t="s">
        <v>697</v>
      </c>
      <c r="E400" s="8" t="s">
        <v>2328</v>
      </c>
      <c r="F400" s="8" t="s">
        <v>1927</v>
      </c>
      <c r="G400" s="8" t="s">
        <v>2329</v>
      </c>
      <c r="H400" s="8" t="s">
        <v>9</v>
      </c>
      <c r="I400" s="7" t="str">
        <f>HYPERLINK("https://www.airitibooks.com/Detail/Detail?PublicationID=P20130319003", "https://www.airitibooks.com/Detail/Detail?PublicationID=P20130319003")</f>
        <v>https://www.airitibooks.com/Detail/Detail?PublicationID=P20130319003</v>
      </c>
    </row>
    <row r="401" spans="1:9" ht="21" customHeight="1" x14ac:dyDescent="0.4">
      <c r="A401" s="8" t="s">
        <v>1464</v>
      </c>
      <c r="B401" s="8" t="s">
        <v>1608</v>
      </c>
      <c r="C401" s="8" t="s">
        <v>700</v>
      </c>
      <c r="D401" s="8" t="s">
        <v>699</v>
      </c>
      <c r="E401" s="8" t="s">
        <v>2330</v>
      </c>
      <c r="F401" s="8" t="s">
        <v>1927</v>
      </c>
      <c r="G401" s="8" t="s">
        <v>2329</v>
      </c>
      <c r="H401" s="8" t="s">
        <v>9</v>
      </c>
      <c r="I401" s="7" t="str">
        <f>HYPERLINK("https://www.airitibooks.com/Detail/Detail?PublicationID=P20130319006", "https://www.airitibooks.com/Detail/Detail?PublicationID=P20130319006")</f>
        <v>https://www.airitibooks.com/Detail/Detail?PublicationID=P20130319006</v>
      </c>
    </row>
    <row r="402" spans="1:9" ht="21" customHeight="1" x14ac:dyDescent="0.4">
      <c r="A402" s="8" t="s">
        <v>1480</v>
      </c>
      <c r="B402" s="8" t="s">
        <v>1558</v>
      </c>
      <c r="C402" s="8" t="s">
        <v>402</v>
      </c>
      <c r="D402" s="8" t="s">
        <v>701</v>
      </c>
      <c r="E402" s="8" t="s">
        <v>2331</v>
      </c>
      <c r="F402" s="8" t="s">
        <v>2332</v>
      </c>
      <c r="G402" s="8" t="s">
        <v>2333</v>
      </c>
      <c r="H402" s="8" t="s">
        <v>3</v>
      </c>
      <c r="I402" s="7" t="str">
        <f>HYPERLINK("https://www.airitibooks.com/Detail/Detail?PublicationID=P20130319033", "https://www.airitibooks.com/Detail/Detail?PublicationID=P20130319033")</f>
        <v>https://www.airitibooks.com/Detail/Detail?PublicationID=P20130319033</v>
      </c>
    </row>
    <row r="403" spans="1:9" ht="21" customHeight="1" x14ac:dyDescent="0.4">
      <c r="A403" s="8" t="s">
        <v>1480</v>
      </c>
      <c r="B403" s="8" t="s">
        <v>1490</v>
      </c>
      <c r="C403" s="8" t="s">
        <v>515</v>
      </c>
      <c r="D403" s="8" t="s">
        <v>702</v>
      </c>
      <c r="E403" s="8" t="s">
        <v>2334</v>
      </c>
      <c r="F403" s="8" t="s">
        <v>2332</v>
      </c>
      <c r="G403" s="8" t="s">
        <v>2332</v>
      </c>
      <c r="H403" s="8" t="s">
        <v>9</v>
      </c>
      <c r="I403" s="7" t="str">
        <f>HYPERLINK("https://www.airitibooks.com/Detail/Detail?PublicationID=P20130319034", "https://www.airitibooks.com/Detail/Detail?PublicationID=P20130319034")</f>
        <v>https://www.airitibooks.com/Detail/Detail?PublicationID=P20130319034</v>
      </c>
    </row>
    <row r="404" spans="1:9" ht="21" customHeight="1" x14ac:dyDescent="0.4">
      <c r="A404" s="8" t="s">
        <v>1480</v>
      </c>
      <c r="B404" s="8" t="s">
        <v>1558</v>
      </c>
      <c r="C404" s="8" t="s">
        <v>402</v>
      </c>
      <c r="D404" s="8" t="s">
        <v>703</v>
      </c>
      <c r="E404" s="8" t="s">
        <v>2335</v>
      </c>
      <c r="F404" s="8" t="s">
        <v>2332</v>
      </c>
      <c r="G404" s="8" t="s">
        <v>2333</v>
      </c>
      <c r="H404" s="8" t="s">
        <v>9</v>
      </c>
      <c r="I404" s="7" t="str">
        <f>HYPERLINK("https://www.airitibooks.com/Detail/Detail?PublicationID=P20130319035", "https://www.airitibooks.com/Detail/Detail?PublicationID=P20130319035")</f>
        <v>https://www.airitibooks.com/Detail/Detail?PublicationID=P20130319035</v>
      </c>
    </row>
    <row r="405" spans="1:9" ht="21" customHeight="1" x14ac:dyDescent="0.4">
      <c r="A405" s="8" t="s">
        <v>1480</v>
      </c>
      <c r="B405" s="8" t="s">
        <v>1558</v>
      </c>
      <c r="C405" s="8" t="s">
        <v>402</v>
      </c>
      <c r="D405" s="8" t="s">
        <v>704</v>
      </c>
      <c r="E405" s="8" t="s">
        <v>2336</v>
      </c>
      <c r="F405" s="8" t="s">
        <v>2332</v>
      </c>
      <c r="G405" s="8" t="s">
        <v>2333</v>
      </c>
      <c r="H405" s="8" t="s">
        <v>3</v>
      </c>
      <c r="I405" s="7" t="str">
        <f>HYPERLINK("https://www.airitibooks.com/Detail/Detail?PublicationID=P20130319036", "https://www.airitibooks.com/Detail/Detail?PublicationID=P20130319036")</f>
        <v>https://www.airitibooks.com/Detail/Detail?PublicationID=P20130319036</v>
      </c>
    </row>
    <row r="406" spans="1:9" ht="21" customHeight="1" x14ac:dyDescent="0.4">
      <c r="A406" s="8" t="s">
        <v>1475</v>
      </c>
      <c r="B406" s="8" t="s">
        <v>1539</v>
      </c>
      <c r="C406" s="8" t="s">
        <v>706</v>
      </c>
      <c r="D406" s="8" t="s">
        <v>705</v>
      </c>
      <c r="E406" s="8" t="s">
        <v>2337</v>
      </c>
      <c r="F406" s="8" t="s">
        <v>1566</v>
      </c>
      <c r="G406" s="8" t="s">
        <v>2338</v>
      </c>
      <c r="H406" s="8" t="s">
        <v>9</v>
      </c>
      <c r="I406" s="7" t="str">
        <f>HYPERLINK("https://www.airitibooks.com/Detail/Detail?PublicationID=P20130325060", "https://www.airitibooks.com/Detail/Detail?PublicationID=P20130325060")</f>
        <v>https://www.airitibooks.com/Detail/Detail?PublicationID=P20130325060</v>
      </c>
    </row>
    <row r="407" spans="1:9" ht="21" customHeight="1" x14ac:dyDescent="0.4">
      <c r="A407" s="8" t="s">
        <v>1475</v>
      </c>
      <c r="B407" s="8" t="s">
        <v>1603</v>
      </c>
      <c r="C407" s="8" t="s">
        <v>94</v>
      </c>
      <c r="D407" s="8" t="s">
        <v>707</v>
      </c>
      <c r="E407" s="8" t="s">
        <v>2339</v>
      </c>
      <c r="F407" s="8" t="s">
        <v>1566</v>
      </c>
      <c r="G407" s="8" t="s">
        <v>2340</v>
      </c>
      <c r="H407" s="8" t="s">
        <v>9</v>
      </c>
      <c r="I407" s="7" t="str">
        <f>HYPERLINK("https://www.airitibooks.com/Detail/Detail?PublicationID=P20130325062", "https://www.airitibooks.com/Detail/Detail?PublicationID=P20130325062")</f>
        <v>https://www.airitibooks.com/Detail/Detail?PublicationID=P20130325062</v>
      </c>
    </row>
    <row r="408" spans="1:9" ht="21" customHeight="1" x14ac:dyDescent="0.4">
      <c r="A408" s="8" t="s">
        <v>1475</v>
      </c>
      <c r="B408" s="8" t="s">
        <v>1512</v>
      </c>
      <c r="C408" s="8" t="s">
        <v>393</v>
      </c>
      <c r="D408" s="8" t="s">
        <v>708</v>
      </c>
      <c r="E408" s="8" t="s">
        <v>2341</v>
      </c>
      <c r="F408" s="8" t="s">
        <v>1566</v>
      </c>
      <c r="G408" s="8" t="s">
        <v>2342</v>
      </c>
      <c r="H408" s="8" t="s">
        <v>9</v>
      </c>
      <c r="I408" s="7" t="str">
        <f>HYPERLINK("https://www.airitibooks.com/Detail/Detail?PublicationID=P20130325063", "https://www.airitibooks.com/Detail/Detail?PublicationID=P20130325063")</f>
        <v>https://www.airitibooks.com/Detail/Detail?PublicationID=P20130325063</v>
      </c>
    </row>
    <row r="409" spans="1:9" ht="21" customHeight="1" x14ac:dyDescent="0.4">
      <c r="A409" s="8" t="s">
        <v>1475</v>
      </c>
      <c r="B409" s="8" t="s">
        <v>1592</v>
      </c>
      <c r="C409" s="8" t="s">
        <v>710</v>
      </c>
      <c r="D409" s="8" t="s">
        <v>709</v>
      </c>
      <c r="E409" s="8" t="s">
        <v>2343</v>
      </c>
      <c r="F409" s="8" t="s">
        <v>1566</v>
      </c>
      <c r="G409" s="8" t="s">
        <v>2344</v>
      </c>
      <c r="H409" s="8" t="s">
        <v>9</v>
      </c>
      <c r="I409" s="7" t="str">
        <f>HYPERLINK("https://www.airitibooks.com/Detail/Detail?PublicationID=P20130325064", "https://www.airitibooks.com/Detail/Detail?PublicationID=P20130325064")</f>
        <v>https://www.airitibooks.com/Detail/Detail?PublicationID=P20130325064</v>
      </c>
    </row>
    <row r="410" spans="1:9" ht="21" customHeight="1" x14ac:dyDescent="0.4">
      <c r="A410" s="8" t="s">
        <v>1553</v>
      </c>
      <c r="B410" s="8" t="s">
        <v>1554</v>
      </c>
      <c r="C410" s="8" t="s">
        <v>712</v>
      </c>
      <c r="D410" s="8" t="s">
        <v>711</v>
      </c>
      <c r="E410" s="8" t="s">
        <v>2345</v>
      </c>
      <c r="F410" s="8" t="s">
        <v>1566</v>
      </c>
      <c r="G410" s="8" t="s">
        <v>2346</v>
      </c>
      <c r="H410" s="8" t="s">
        <v>9</v>
      </c>
      <c r="I410" s="7" t="str">
        <f>HYPERLINK("https://www.airitibooks.com/Detail/Detail?PublicationID=P20130325065", "https://www.airitibooks.com/Detail/Detail?PublicationID=P20130325065")</f>
        <v>https://www.airitibooks.com/Detail/Detail?PublicationID=P20130325065</v>
      </c>
    </row>
    <row r="411" spans="1:9" ht="21" customHeight="1" x14ac:dyDescent="0.4">
      <c r="A411" s="8" t="s">
        <v>1475</v>
      </c>
      <c r="B411" s="8" t="s">
        <v>1603</v>
      </c>
      <c r="C411" s="8" t="s">
        <v>714</v>
      </c>
      <c r="D411" s="8" t="s">
        <v>713</v>
      </c>
      <c r="E411" s="8" t="s">
        <v>2347</v>
      </c>
      <c r="F411" s="8" t="s">
        <v>1566</v>
      </c>
      <c r="G411" s="8" t="s">
        <v>2348</v>
      </c>
      <c r="H411" s="8" t="s">
        <v>9</v>
      </c>
      <c r="I411" s="7" t="str">
        <f>HYPERLINK("https://www.airitibooks.com/Detail/Detail?PublicationID=P20130325066", "https://www.airitibooks.com/Detail/Detail?PublicationID=P20130325066")</f>
        <v>https://www.airitibooks.com/Detail/Detail?PublicationID=P20130325066</v>
      </c>
    </row>
    <row r="412" spans="1:9" ht="21" customHeight="1" x14ac:dyDescent="0.4">
      <c r="A412" s="8" t="s">
        <v>1475</v>
      </c>
      <c r="B412" s="8" t="s">
        <v>1592</v>
      </c>
      <c r="C412" s="8" t="s">
        <v>716</v>
      </c>
      <c r="D412" s="8" t="s">
        <v>715</v>
      </c>
      <c r="E412" s="8" t="s">
        <v>2349</v>
      </c>
      <c r="F412" s="8" t="s">
        <v>1566</v>
      </c>
      <c r="G412" s="8" t="s">
        <v>2350</v>
      </c>
      <c r="H412" s="8" t="s">
        <v>9</v>
      </c>
      <c r="I412" s="7" t="str">
        <f>HYPERLINK("https://www.airitibooks.com/Detail/Detail?PublicationID=P20130325067", "https://www.airitibooks.com/Detail/Detail?PublicationID=P20130325067")</f>
        <v>https://www.airitibooks.com/Detail/Detail?PublicationID=P20130325067</v>
      </c>
    </row>
    <row r="413" spans="1:9" ht="21" customHeight="1" x14ac:dyDescent="0.4">
      <c r="A413" s="8" t="s">
        <v>1475</v>
      </c>
      <c r="B413" s="8" t="s">
        <v>1592</v>
      </c>
      <c r="C413" s="8" t="s">
        <v>718</v>
      </c>
      <c r="D413" s="8" t="s">
        <v>717</v>
      </c>
      <c r="E413" s="8" t="s">
        <v>2351</v>
      </c>
      <c r="F413" s="8" t="s">
        <v>1566</v>
      </c>
      <c r="G413" s="8" t="s">
        <v>2352</v>
      </c>
      <c r="H413" s="8" t="s">
        <v>9</v>
      </c>
      <c r="I413" s="7" t="str">
        <f>HYPERLINK("https://www.airitibooks.com/Detail/Detail?PublicationID=P20130325068", "https://www.airitibooks.com/Detail/Detail?PublicationID=P20130325068")</f>
        <v>https://www.airitibooks.com/Detail/Detail?PublicationID=P20130325068</v>
      </c>
    </row>
    <row r="414" spans="1:9" ht="21" customHeight="1" x14ac:dyDescent="0.4">
      <c r="A414" s="8" t="s">
        <v>1553</v>
      </c>
      <c r="B414" s="8" t="s">
        <v>1554</v>
      </c>
      <c r="C414" s="8" t="s">
        <v>269</v>
      </c>
      <c r="D414" s="8" t="s">
        <v>719</v>
      </c>
      <c r="E414" s="8" t="s">
        <v>2353</v>
      </c>
      <c r="F414" s="8" t="s">
        <v>1566</v>
      </c>
      <c r="G414" s="8" t="s">
        <v>2354</v>
      </c>
      <c r="H414" s="8" t="s">
        <v>9</v>
      </c>
      <c r="I414" s="7" t="str">
        <f>HYPERLINK("https://www.airitibooks.com/Detail/Detail?PublicationID=P20130325069", "https://www.airitibooks.com/Detail/Detail?PublicationID=P20130325069")</f>
        <v>https://www.airitibooks.com/Detail/Detail?PublicationID=P20130325069</v>
      </c>
    </row>
    <row r="415" spans="1:9" ht="21" customHeight="1" x14ac:dyDescent="0.4">
      <c r="A415" s="8" t="s">
        <v>1475</v>
      </c>
      <c r="B415" s="8" t="s">
        <v>1592</v>
      </c>
      <c r="C415" s="8" t="s">
        <v>721</v>
      </c>
      <c r="D415" s="8" t="s">
        <v>720</v>
      </c>
      <c r="E415" s="8" t="s">
        <v>2355</v>
      </c>
      <c r="F415" s="8" t="s">
        <v>1566</v>
      </c>
      <c r="G415" s="8" t="s">
        <v>2356</v>
      </c>
      <c r="H415" s="8" t="s">
        <v>9</v>
      </c>
      <c r="I415" s="7" t="str">
        <f>HYPERLINK("https://www.airitibooks.com/Detail/Detail?PublicationID=P20130325070", "https://www.airitibooks.com/Detail/Detail?PublicationID=P20130325070")</f>
        <v>https://www.airitibooks.com/Detail/Detail?PublicationID=P20130325070</v>
      </c>
    </row>
    <row r="416" spans="1:9" ht="21" customHeight="1" x14ac:dyDescent="0.4">
      <c r="A416" s="8" t="s">
        <v>1475</v>
      </c>
      <c r="B416" s="8" t="s">
        <v>1547</v>
      </c>
      <c r="C416" s="8" t="s">
        <v>723</v>
      </c>
      <c r="D416" s="8" t="s">
        <v>722</v>
      </c>
      <c r="E416" s="8" t="s">
        <v>2357</v>
      </c>
      <c r="F416" s="8" t="s">
        <v>1566</v>
      </c>
      <c r="G416" s="8" t="s">
        <v>2358</v>
      </c>
      <c r="H416" s="8" t="s">
        <v>9</v>
      </c>
      <c r="I416" s="7" t="str">
        <f>HYPERLINK("https://www.airitibooks.com/Detail/Detail?PublicationID=P20130325071", "https://www.airitibooks.com/Detail/Detail?PublicationID=P20130325071")</f>
        <v>https://www.airitibooks.com/Detail/Detail?PublicationID=P20130325071</v>
      </c>
    </row>
    <row r="417" spans="1:9" ht="21" customHeight="1" x14ac:dyDescent="0.4">
      <c r="A417" s="8" t="s">
        <v>1475</v>
      </c>
      <c r="B417" s="8" t="s">
        <v>1539</v>
      </c>
      <c r="C417" s="8" t="s">
        <v>243</v>
      </c>
      <c r="D417" s="8" t="s">
        <v>724</v>
      </c>
      <c r="E417" s="8" t="s">
        <v>2359</v>
      </c>
      <c r="F417" s="8" t="s">
        <v>1566</v>
      </c>
      <c r="G417" s="8" t="s">
        <v>1567</v>
      </c>
      <c r="H417" s="8" t="s">
        <v>9</v>
      </c>
      <c r="I417" s="7" t="str">
        <f>HYPERLINK("https://www.airitibooks.com/Detail/Detail?PublicationID=P20130325072", "https://www.airitibooks.com/Detail/Detail?PublicationID=P20130325072")</f>
        <v>https://www.airitibooks.com/Detail/Detail?PublicationID=P20130325072</v>
      </c>
    </row>
    <row r="418" spans="1:9" ht="21" customHeight="1" x14ac:dyDescent="0.4">
      <c r="A418" s="8" t="s">
        <v>1475</v>
      </c>
      <c r="B418" s="8" t="s">
        <v>1539</v>
      </c>
      <c r="C418" s="8" t="s">
        <v>726</v>
      </c>
      <c r="D418" s="8" t="s">
        <v>725</v>
      </c>
      <c r="E418" s="8" t="s">
        <v>2360</v>
      </c>
      <c r="F418" s="8" t="s">
        <v>1566</v>
      </c>
      <c r="G418" s="8" t="s">
        <v>2361</v>
      </c>
      <c r="H418" s="8" t="s">
        <v>9</v>
      </c>
      <c r="I418" s="7" t="str">
        <f>HYPERLINK("https://www.airitibooks.com/Detail/Detail?PublicationID=P20130325073", "https://www.airitibooks.com/Detail/Detail?PublicationID=P20130325073")</f>
        <v>https://www.airitibooks.com/Detail/Detail?PublicationID=P20130325073</v>
      </c>
    </row>
    <row r="419" spans="1:9" ht="21" customHeight="1" x14ac:dyDescent="0.4">
      <c r="A419" s="8" t="s">
        <v>1475</v>
      </c>
      <c r="B419" s="8" t="s">
        <v>1539</v>
      </c>
      <c r="C419" s="8" t="s">
        <v>728</v>
      </c>
      <c r="D419" s="8" t="s">
        <v>727</v>
      </c>
      <c r="E419" s="8" t="s">
        <v>2362</v>
      </c>
      <c r="F419" s="8" t="s">
        <v>1566</v>
      </c>
      <c r="G419" s="8" t="s">
        <v>2363</v>
      </c>
      <c r="H419" s="8" t="s">
        <v>9</v>
      </c>
      <c r="I419" s="7" t="str">
        <f>HYPERLINK("https://www.airitibooks.com/Detail/Detail?PublicationID=P20130325074", "https://www.airitibooks.com/Detail/Detail?PublicationID=P20130325074")</f>
        <v>https://www.airitibooks.com/Detail/Detail?PublicationID=P20130325074</v>
      </c>
    </row>
    <row r="420" spans="1:9" ht="21" customHeight="1" x14ac:dyDescent="0.4">
      <c r="A420" s="8" t="s">
        <v>1475</v>
      </c>
      <c r="B420" s="8" t="s">
        <v>1539</v>
      </c>
      <c r="C420" s="8" t="s">
        <v>730</v>
      </c>
      <c r="D420" s="8" t="s">
        <v>729</v>
      </c>
      <c r="E420" s="8" t="s">
        <v>2364</v>
      </c>
      <c r="F420" s="8" t="s">
        <v>1566</v>
      </c>
      <c r="G420" s="8" t="s">
        <v>2365</v>
      </c>
      <c r="H420" s="8" t="s">
        <v>9</v>
      </c>
      <c r="I420" s="7" t="str">
        <f>HYPERLINK("https://www.airitibooks.com/Detail/Detail?PublicationID=P20130325075", "https://www.airitibooks.com/Detail/Detail?PublicationID=P20130325075")</f>
        <v>https://www.airitibooks.com/Detail/Detail?PublicationID=P20130325075</v>
      </c>
    </row>
    <row r="421" spans="1:9" ht="21" customHeight="1" x14ac:dyDescent="0.4">
      <c r="A421" s="8" t="s">
        <v>1475</v>
      </c>
      <c r="B421" s="8" t="s">
        <v>1539</v>
      </c>
      <c r="C421" s="8" t="s">
        <v>732</v>
      </c>
      <c r="D421" s="8" t="s">
        <v>731</v>
      </c>
      <c r="E421" s="8" t="s">
        <v>2366</v>
      </c>
      <c r="F421" s="8" t="s">
        <v>1566</v>
      </c>
      <c r="G421" s="8" t="s">
        <v>2367</v>
      </c>
      <c r="H421" s="8" t="s">
        <v>632</v>
      </c>
      <c r="I421" s="7" t="str">
        <f>HYPERLINK("https://www.airitibooks.com/Detail/Detail?PublicationID=P20130325076", "https://www.airitibooks.com/Detail/Detail?PublicationID=P20130325076")</f>
        <v>https://www.airitibooks.com/Detail/Detail?PublicationID=P20130325076</v>
      </c>
    </row>
    <row r="422" spans="1:9" ht="21" customHeight="1" x14ac:dyDescent="0.4">
      <c r="A422" s="8" t="s">
        <v>1475</v>
      </c>
      <c r="B422" s="8" t="s">
        <v>1512</v>
      </c>
      <c r="C422" s="8" t="s">
        <v>393</v>
      </c>
      <c r="D422" s="8" t="s">
        <v>733</v>
      </c>
      <c r="E422" s="8" t="s">
        <v>2368</v>
      </c>
      <c r="F422" s="8" t="s">
        <v>1566</v>
      </c>
      <c r="G422" s="8" t="s">
        <v>2369</v>
      </c>
      <c r="H422" s="8" t="s">
        <v>9</v>
      </c>
      <c r="I422" s="7" t="str">
        <f>HYPERLINK("https://www.airitibooks.com/Detail/Detail?PublicationID=P20130325077", "https://www.airitibooks.com/Detail/Detail?PublicationID=P20130325077")</f>
        <v>https://www.airitibooks.com/Detail/Detail?PublicationID=P20130325077</v>
      </c>
    </row>
    <row r="423" spans="1:9" ht="21" customHeight="1" x14ac:dyDescent="0.4">
      <c r="A423" s="8" t="s">
        <v>1475</v>
      </c>
      <c r="B423" s="8" t="s">
        <v>1547</v>
      </c>
      <c r="C423" s="8" t="s">
        <v>735</v>
      </c>
      <c r="D423" s="8" t="s">
        <v>734</v>
      </c>
      <c r="E423" s="8" t="s">
        <v>2370</v>
      </c>
      <c r="F423" s="8" t="s">
        <v>1566</v>
      </c>
      <c r="G423" s="8" t="s">
        <v>2371</v>
      </c>
      <c r="H423" s="8" t="s">
        <v>632</v>
      </c>
      <c r="I423" s="7" t="str">
        <f>HYPERLINK("https://www.airitibooks.com/Detail/Detail?PublicationID=P20130325078", "https://www.airitibooks.com/Detail/Detail?PublicationID=P20130325078")</f>
        <v>https://www.airitibooks.com/Detail/Detail?PublicationID=P20130325078</v>
      </c>
    </row>
    <row r="424" spans="1:9" ht="21" customHeight="1" x14ac:dyDescent="0.4">
      <c r="A424" s="8" t="s">
        <v>1464</v>
      </c>
      <c r="B424" s="8" t="s">
        <v>1533</v>
      </c>
      <c r="C424" s="8" t="s">
        <v>737</v>
      </c>
      <c r="D424" s="8" t="s">
        <v>736</v>
      </c>
      <c r="E424" s="8" t="s">
        <v>2372</v>
      </c>
      <c r="F424" s="8" t="s">
        <v>2373</v>
      </c>
      <c r="G424" s="8" t="s">
        <v>1904</v>
      </c>
      <c r="H424" s="8" t="s">
        <v>9</v>
      </c>
      <c r="I424" s="7" t="str">
        <f>HYPERLINK("https://www.airitibooks.com/Detail/Detail?PublicationID=P20130325079", "https://www.airitibooks.com/Detail/Detail?PublicationID=P20130325079")</f>
        <v>https://www.airitibooks.com/Detail/Detail?PublicationID=P20130325079</v>
      </c>
    </row>
    <row r="425" spans="1:9" ht="21" customHeight="1" x14ac:dyDescent="0.4">
      <c r="A425" s="8" t="s">
        <v>1464</v>
      </c>
      <c r="B425" s="8" t="s">
        <v>1484</v>
      </c>
      <c r="C425" s="8" t="s">
        <v>739</v>
      </c>
      <c r="D425" s="8" t="s">
        <v>738</v>
      </c>
      <c r="E425" s="8" t="s">
        <v>2374</v>
      </c>
      <c r="F425" s="8" t="s">
        <v>2373</v>
      </c>
      <c r="G425" s="8" t="s">
        <v>1910</v>
      </c>
      <c r="H425" s="8" t="s">
        <v>9</v>
      </c>
      <c r="I425" s="7" t="str">
        <f>HYPERLINK("https://www.airitibooks.com/Detail/Detail?PublicationID=P20130325082", "https://www.airitibooks.com/Detail/Detail?PublicationID=P20130325082")</f>
        <v>https://www.airitibooks.com/Detail/Detail?PublicationID=P20130325082</v>
      </c>
    </row>
    <row r="426" spans="1:9" ht="21" customHeight="1" x14ac:dyDescent="0.4">
      <c r="A426" s="8" t="s">
        <v>1464</v>
      </c>
      <c r="B426" s="8" t="s">
        <v>1484</v>
      </c>
      <c r="C426" s="8" t="s">
        <v>741</v>
      </c>
      <c r="D426" s="8" t="s">
        <v>740</v>
      </c>
      <c r="E426" s="8" t="s">
        <v>2375</v>
      </c>
      <c r="F426" s="8" t="s">
        <v>2373</v>
      </c>
      <c r="G426" s="8" t="s">
        <v>1882</v>
      </c>
      <c r="H426" s="8" t="s">
        <v>9</v>
      </c>
      <c r="I426" s="7" t="str">
        <f>HYPERLINK("https://www.airitibooks.com/Detail/Detail?PublicationID=P20130325083", "https://www.airitibooks.com/Detail/Detail?PublicationID=P20130325083")</f>
        <v>https://www.airitibooks.com/Detail/Detail?PublicationID=P20130325083</v>
      </c>
    </row>
    <row r="427" spans="1:9" ht="21" customHeight="1" x14ac:dyDescent="0.4">
      <c r="A427" s="8" t="s">
        <v>1475</v>
      </c>
      <c r="B427" s="8" t="s">
        <v>1539</v>
      </c>
      <c r="C427" s="8" t="s">
        <v>743</v>
      </c>
      <c r="D427" s="8" t="s">
        <v>742</v>
      </c>
      <c r="E427" s="8" t="s">
        <v>2376</v>
      </c>
      <c r="F427" s="8" t="s">
        <v>15</v>
      </c>
      <c r="G427" s="8" t="s">
        <v>2377</v>
      </c>
      <c r="H427" s="8" t="s">
        <v>632</v>
      </c>
      <c r="I427" s="7" t="str">
        <f>HYPERLINK("https://www.airitibooks.com/Detail/Detail?PublicationID=P20130325093", "https://www.airitibooks.com/Detail/Detail?PublicationID=P20130325093")</f>
        <v>https://www.airitibooks.com/Detail/Detail?PublicationID=P20130325093</v>
      </c>
    </row>
    <row r="428" spans="1:9" ht="21" customHeight="1" x14ac:dyDescent="0.4">
      <c r="A428" s="8" t="s">
        <v>1528</v>
      </c>
      <c r="B428" s="8" t="s">
        <v>2025</v>
      </c>
      <c r="C428" s="8" t="s">
        <v>634</v>
      </c>
      <c r="D428" s="8" t="s">
        <v>744</v>
      </c>
      <c r="E428" s="8" t="s">
        <v>2378</v>
      </c>
      <c r="F428" s="8" t="s">
        <v>2256</v>
      </c>
      <c r="G428" s="8" t="s">
        <v>2379</v>
      </c>
      <c r="H428" s="8" t="s">
        <v>9</v>
      </c>
      <c r="I428" s="7" t="str">
        <f>HYPERLINK("https://www.airitibooks.com/Detail/Detail?PublicationID=P20130408367", "https://www.airitibooks.com/Detail/Detail?PublicationID=P20130408367")</f>
        <v>https://www.airitibooks.com/Detail/Detail?PublicationID=P20130408367</v>
      </c>
    </row>
    <row r="429" spans="1:9" ht="21" customHeight="1" x14ac:dyDescent="0.4">
      <c r="A429" s="8" t="s">
        <v>1528</v>
      </c>
      <c r="B429" s="8" t="s">
        <v>2025</v>
      </c>
      <c r="C429" s="8" t="s">
        <v>746</v>
      </c>
      <c r="D429" s="8" t="s">
        <v>745</v>
      </c>
      <c r="E429" s="8" t="s">
        <v>2380</v>
      </c>
      <c r="F429" s="8" t="s">
        <v>2256</v>
      </c>
      <c r="G429" s="8" t="s">
        <v>2381</v>
      </c>
      <c r="H429" s="8" t="s">
        <v>632</v>
      </c>
      <c r="I429" s="7" t="str">
        <f>HYPERLINK("https://www.airitibooks.com/Detail/Detail?PublicationID=P20130408368", "https://www.airitibooks.com/Detail/Detail?PublicationID=P20130408368")</f>
        <v>https://www.airitibooks.com/Detail/Detail?PublicationID=P20130408368</v>
      </c>
    </row>
    <row r="430" spans="1:9" ht="21" customHeight="1" x14ac:dyDescent="0.4">
      <c r="A430" s="8" t="s">
        <v>1528</v>
      </c>
      <c r="B430" s="8" t="s">
        <v>2025</v>
      </c>
      <c r="C430" s="8" t="s">
        <v>746</v>
      </c>
      <c r="D430" s="8" t="s">
        <v>747</v>
      </c>
      <c r="E430" s="8" t="s">
        <v>2382</v>
      </c>
      <c r="F430" s="8" t="s">
        <v>2256</v>
      </c>
      <c r="G430" s="8" t="s">
        <v>2381</v>
      </c>
      <c r="H430" s="8" t="s">
        <v>632</v>
      </c>
      <c r="I430" s="7" t="str">
        <f>HYPERLINK("https://www.airitibooks.com/Detail/Detail?PublicationID=P20130408369", "https://www.airitibooks.com/Detail/Detail?PublicationID=P20130408369")</f>
        <v>https://www.airitibooks.com/Detail/Detail?PublicationID=P20130408369</v>
      </c>
    </row>
    <row r="431" spans="1:9" ht="21" customHeight="1" x14ac:dyDescent="0.4">
      <c r="A431" s="8" t="s">
        <v>1480</v>
      </c>
      <c r="B431" s="8" t="s">
        <v>1568</v>
      </c>
      <c r="C431" s="8" t="s">
        <v>749</v>
      </c>
      <c r="D431" s="8" t="s">
        <v>748</v>
      </c>
      <c r="E431" s="8" t="s">
        <v>2383</v>
      </c>
      <c r="F431" s="8" t="s">
        <v>2256</v>
      </c>
      <c r="G431" s="8" t="s">
        <v>2384</v>
      </c>
      <c r="H431" s="8" t="s">
        <v>632</v>
      </c>
      <c r="I431" s="7" t="str">
        <f>HYPERLINK("https://www.airitibooks.com/Detail/Detail?PublicationID=P20130408370", "https://www.airitibooks.com/Detail/Detail?PublicationID=P20130408370")</f>
        <v>https://www.airitibooks.com/Detail/Detail?PublicationID=P20130408370</v>
      </c>
    </row>
    <row r="432" spans="1:9" ht="21" customHeight="1" x14ac:dyDescent="0.4">
      <c r="A432" s="8" t="s">
        <v>1475</v>
      </c>
      <c r="B432" s="8" t="s">
        <v>1592</v>
      </c>
      <c r="C432" s="8" t="s">
        <v>751</v>
      </c>
      <c r="D432" s="8" t="s">
        <v>750</v>
      </c>
      <c r="E432" s="8" t="s">
        <v>2385</v>
      </c>
      <c r="F432" s="8" t="s">
        <v>2256</v>
      </c>
      <c r="G432" s="8" t="s">
        <v>2270</v>
      </c>
      <c r="H432" s="8" t="s">
        <v>632</v>
      </c>
      <c r="I432" s="7" t="str">
        <f>HYPERLINK("https://www.airitibooks.com/Detail/Detail?PublicationID=P20130408371", "https://www.airitibooks.com/Detail/Detail?PublicationID=P20130408371")</f>
        <v>https://www.airitibooks.com/Detail/Detail?PublicationID=P20130408371</v>
      </c>
    </row>
    <row r="433" spans="1:9" ht="21" customHeight="1" x14ac:dyDescent="0.4">
      <c r="A433" s="8" t="s">
        <v>1528</v>
      </c>
      <c r="B433" s="8" t="s">
        <v>1543</v>
      </c>
      <c r="C433" s="8" t="s">
        <v>753</v>
      </c>
      <c r="D433" s="8" t="s">
        <v>752</v>
      </c>
      <c r="E433" s="8" t="s">
        <v>2386</v>
      </c>
      <c r="F433" s="8" t="s">
        <v>2256</v>
      </c>
      <c r="G433" s="8" t="s">
        <v>2387</v>
      </c>
      <c r="H433" s="8" t="s">
        <v>9</v>
      </c>
      <c r="I433" s="7" t="str">
        <f>HYPERLINK("https://www.airitibooks.com/Detail/Detail?PublicationID=P20130408372", "https://www.airitibooks.com/Detail/Detail?PublicationID=P20130408372")</f>
        <v>https://www.airitibooks.com/Detail/Detail?PublicationID=P20130408372</v>
      </c>
    </row>
    <row r="434" spans="1:9" ht="21" customHeight="1" x14ac:dyDescent="0.4">
      <c r="A434" s="8" t="s">
        <v>1528</v>
      </c>
      <c r="B434" s="8" t="s">
        <v>2388</v>
      </c>
      <c r="C434" s="8" t="s">
        <v>755</v>
      </c>
      <c r="D434" s="8" t="s">
        <v>754</v>
      </c>
      <c r="E434" s="8" t="s">
        <v>2389</v>
      </c>
      <c r="F434" s="8" t="s">
        <v>2256</v>
      </c>
      <c r="G434" s="8" t="s">
        <v>2390</v>
      </c>
      <c r="H434" s="8" t="s">
        <v>632</v>
      </c>
      <c r="I434" s="7" t="str">
        <f>HYPERLINK("https://www.airitibooks.com/Detail/Detail?PublicationID=P20130408374", "https://www.airitibooks.com/Detail/Detail?PublicationID=P20130408374")</f>
        <v>https://www.airitibooks.com/Detail/Detail?PublicationID=P20130408374</v>
      </c>
    </row>
    <row r="435" spans="1:9" ht="21" customHeight="1" x14ac:dyDescent="0.4">
      <c r="A435" s="8" t="s">
        <v>1528</v>
      </c>
      <c r="B435" s="8" t="s">
        <v>1550</v>
      </c>
      <c r="C435" s="8" t="s">
        <v>757</v>
      </c>
      <c r="D435" s="8" t="s">
        <v>756</v>
      </c>
      <c r="E435" s="8" t="s">
        <v>2391</v>
      </c>
      <c r="F435" s="8" t="s">
        <v>2256</v>
      </c>
      <c r="G435" s="8" t="s">
        <v>2392</v>
      </c>
      <c r="H435" s="8" t="s">
        <v>9</v>
      </c>
      <c r="I435" s="7" t="str">
        <f>HYPERLINK("https://www.airitibooks.com/Detail/Detail?PublicationID=P20130408376", "https://www.airitibooks.com/Detail/Detail?PublicationID=P20130408376")</f>
        <v>https://www.airitibooks.com/Detail/Detail?PublicationID=P20130408376</v>
      </c>
    </row>
    <row r="436" spans="1:9" ht="21" customHeight="1" x14ac:dyDescent="0.4">
      <c r="A436" s="8" t="s">
        <v>1464</v>
      </c>
      <c r="B436" s="8" t="s">
        <v>1484</v>
      </c>
      <c r="C436" s="8" t="s">
        <v>125</v>
      </c>
      <c r="D436" s="8" t="s">
        <v>758</v>
      </c>
      <c r="E436" s="8" t="s">
        <v>2393</v>
      </c>
      <c r="F436" s="8" t="s">
        <v>2394</v>
      </c>
      <c r="G436" s="8" t="s">
        <v>2395</v>
      </c>
      <c r="H436" s="8" t="s">
        <v>632</v>
      </c>
      <c r="I436" s="7" t="str">
        <f>HYPERLINK("https://www.airitibooks.com/Detail/Detail?PublicationID=P20130415037", "https://www.airitibooks.com/Detail/Detail?PublicationID=P20130415037")</f>
        <v>https://www.airitibooks.com/Detail/Detail?PublicationID=P20130415037</v>
      </c>
    </row>
    <row r="437" spans="1:9" ht="21" customHeight="1" x14ac:dyDescent="0.4">
      <c r="A437" s="8" t="s">
        <v>1480</v>
      </c>
      <c r="B437" s="8" t="s">
        <v>1558</v>
      </c>
      <c r="C437" s="8" t="s">
        <v>66</v>
      </c>
      <c r="D437" s="8" t="s">
        <v>759</v>
      </c>
      <c r="E437" s="8" t="s">
        <v>2396</v>
      </c>
      <c r="F437" s="8" t="s">
        <v>2397</v>
      </c>
      <c r="G437" s="8" t="s">
        <v>2398</v>
      </c>
      <c r="H437" s="8" t="s">
        <v>9</v>
      </c>
      <c r="I437" s="7" t="str">
        <f>HYPERLINK("https://www.airitibooks.com/Detail/Detail?PublicationID=P20130419133", "https://www.airitibooks.com/Detail/Detail?PublicationID=P20130419133")</f>
        <v>https://www.airitibooks.com/Detail/Detail?PublicationID=P20130419133</v>
      </c>
    </row>
    <row r="438" spans="1:9" ht="21" customHeight="1" x14ac:dyDescent="0.4">
      <c r="A438" s="8" t="s">
        <v>1480</v>
      </c>
      <c r="B438" s="8" t="s">
        <v>1558</v>
      </c>
      <c r="C438" s="8" t="s">
        <v>761</v>
      </c>
      <c r="D438" s="8" t="s">
        <v>760</v>
      </c>
      <c r="E438" s="8" t="s">
        <v>2399</v>
      </c>
      <c r="F438" s="8" t="s">
        <v>2400</v>
      </c>
      <c r="G438" s="8" t="s">
        <v>2401</v>
      </c>
      <c r="H438" s="8" t="s">
        <v>9</v>
      </c>
      <c r="I438" s="7" t="str">
        <f>HYPERLINK("https://www.airitibooks.com/Detail/Detail?PublicationID=P20130419154", "https://www.airitibooks.com/Detail/Detail?PublicationID=P20130419154")</f>
        <v>https://www.airitibooks.com/Detail/Detail?PublicationID=P20130419154</v>
      </c>
    </row>
    <row r="439" spans="1:9" ht="21" customHeight="1" x14ac:dyDescent="0.4">
      <c r="A439" s="8" t="s">
        <v>1480</v>
      </c>
      <c r="B439" s="8" t="s">
        <v>1558</v>
      </c>
      <c r="C439" s="8" t="s">
        <v>763</v>
      </c>
      <c r="D439" s="8" t="s">
        <v>762</v>
      </c>
      <c r="E439" s="8" t="s">
        <v>2402</v>
      </c>
      <c r="F439" s="8" t="s">
        <v>2403</v>
      </c>
      <c r="G439" s="8" t="s">
        <v>2404</v>
      </c>
      <c r="H439" s="8" t="s">
        <v>9</v>
      </c>
      <c r="I439" s="7" t="str">
        <f>HYPERLINK("https://www.airitibooks.com/Detail/Detail?PublicationID=P20130424003", "https://www.airitibooks.com/Detail/Detail?PublicationID=P20130424003")</f>
        <v>https://www.airitibooks.com/Detail/Detail?PublicationID=P20130424003</v>
      </c>
    </row>
    <row r="440" spans="1:9" ht="21" customHeight="1" x14ac:dyDescent="0.4">
      <c r="A440" s="8" t="s">
        <v>1480</v>
      </c>
      <c r="B440" s="8" t="s">
        <v>1558</v>
      </c>
      <c r="C440" s="8" t="s">
        <v>402</v>
      </c>
      <c r="D440" s="8" t="s">
        <v>764</v>
      </c>
      <c r="E440" s="8" t="s">
        <v>2405</v>
      </c>
      <c r="F440" s="8" t="s">
        <v>2403</v>
      </c>
      <c r="G440" s="8" t="s">
        <v>2406</v>
      </c>
      <c r="H440" s="8" t="s">
        <v>9</v>
      </c>
      <c r="I440" s="7" t="str">
        <f>HYPERLINK("https://www.airitibooks.com/Detail/Detail?PublicationID=P20130424004", "https://www.airitibooks.com/Detail/Detail?PublicationID=P20130424004")</f>
        <v>https://www.airitibooks.com/Detail/Detail?PublicationID=P20130424004</v>
      </c>
    </row>
    <row r="441" spans="1:9" ht="21" customHeight="1" x14ac:dyDescent="0.4">
      <c r="A441" s="8" t="s">
        <v>1480</v>
      </c>
      <c r="B441" s="8" t="s">
        <v>1558</v>
      </c>
      <c r="C441" s="8" t="s">
        <v>66</v>
      </c>
      <c r="D441" s="8" t="s">
        <v>765</v>
      </c>
      <c r="E441" s="8" t="s">
        <v>2407</v>
      </c>
      <c r="F441" s="8" t="s">
        <v>1685</v>
      </c>
      <c r="G441" s="8" t="s">
        <v>2408</v>
      </c>
      <c r="H441" s="8" t="s">
        <v>632</v>
      </c>
      <c r="I441" s="7" t="str">
        <f>HYPERLINK("https://www.airitibooks.com/Detail/Detail?PublicationID=P20130424023", "https://www.airitibooks.com/Detail/Detail?PublicationID=P20130424023")</f>
        <v>https://www.airitibooks.com/Detail/Detail?PublicationID=P20130424023</v>
      </c>
    </row>
    <row r="442" spans="1:9" ht="21" customHeight="1" x14ac:dyDescent="0.4">
      <c r="A442" s="8" t="s">
        <v>1480</v>
      </c>
      <c r="B442" s="8" t="s">
        <v>1558</v>
      </c>
      <c r="C442" s="8" t="s">
        <v>166</v>
      </c>
      <c r="D442" s="8" t="s">
        <v>766</v>
      </c>
      <c r="E442" s="8" t="s">
        <v>2409</v>
      </c>
      <c r="F442" s="8" t="s">
        <v>1685</v>
      </c>
      <c r="G442" s="8" t="s">
        <v>1686</v>
      </c>
      <c r="H442" s="8" t="s">
        <v>632</v>
      </c>
      <c r="I442" s="7" t="str">
        <f>HYPERLINK("https://www.airitibooks.com/Detail/Detail?PublicationID=P20130424024", "https://www.airitibooks.com/Detail/Detail?PublicationID=P20130424024")</f>
        <v>https://www.airitibooks.com/Detail/Detail?PublicationID=P20130424024</v>
      </c>
    </row>
    <row r="443" spans="1:9" ht="21" customHeight="1" x14ac:dyDescent="0.4">
      <c r="A443" s="8" t="s">
        <v>1480</v>
      </c>
      <c r="B443" s="8" t="s">
        <v>1558</v>
      </c>
      <c r="C443" s="8" t="s">
        <v>66</v>
      </c>
      <c r="D443" s="8" t="s">
        <v>767</v>
      </c>
      <c r="E443" s="8" t="s">
        <v>2410</v>
      </c>
      <c r="F443" s="8" t="s">
        <v>1685</v>
      </c>
      <c r="G443" s="8" t="s">
        <v>2254</v>
      </c>
      <c r="H443" s="8" t="s">
        <v>632</v>
      </c>
      <c r="I443" s="7" t="str">
        <f>HYPERLINK("https://www.airitibooks.com/Detail/Detail?PublicationID=P20130424025", "https://www.airitibooks.com/Detail/Detail?PublicationID=P20130424025")</f>
        <v>https://www.airitibooks.com/Detail/Detail?PublicationID=P20130424025</v>
      </c>
    </row>
    <row r="444" spans="1:9" ht="21" customHeight="1" x14ac:dyDescent="0.4">
      <c r="A444" s="8" t="s">
        <v>1480</v>
      </c>
      <c r="B444" s="8" t="s">
        <v>1487</v>
      </c>
      <c r="C444" s="8" t="s">
        <v>769</v>
      </c>
      <c r="D444" s="8" t="s">
        <v>768</v>
      </c>
      <c r="E444" s="8" t="s">
        <v>2411</v>
      </c>
      <c r="F444" s="8" t="s">
        <v>15</v>
      </c>
      <c r="G444" s="8" t="s">
        <v>2412</v>
      </c>
      <c r="H444" s="8" t="s">
        <v>632</v>
      </c>
      <c r="I444" s="7" t="str">
        <f>HYPERLINK("https://www.airitibooks.com/Detail/Detail?PublicationID=P20130425069", "https://www.airitibooks.com/Detail/Detail?PublicationID=P20130425069")</f>
        <v>https://www.airitibooks.com/Detail/Detail?PublicationID=P20130425069</v>
      </c>
    </row>
    <row r="445" spans="1:9" ht="21" customHeight="1" x14ac:dyDescent="0.4">
      <c r="A445" s="8" t="s">
        <v>1517</v>
      </c>
      <c r="B445" s="8" t="s">
        <v>1736</v>
      </c>
      <c r="C445" s="8" t="s">
        <v>202</v>
      </c>
      <c r="D445" s="8" t="s">
        <v>770</v>
      </c>
      <c r="E445" s="8" t="s">
        <v>2413</v>
      </c>
      <c r="F445" s="8" t="s">
        <v>15</v>
      </c>
      <c r="G445" s="8" t="s">
        <v>2414</v>
      </c>
      <c r="H445" s="8" t="s">
        <v>632</v>
      </c>
      <c r="I445" s="7" t="str">
        <f>HYPERLINK("https://www.airitibooks.com/Detail/Detail?PublicationID=P20130425070", "https://www.airitibooks.com/Detail/Detail?PublicationID=P20130425070")</f>
        <v>https://www.airitibooks.com/Detail/Detail?PublicationID=P20130425070</v>
      </c>
    </row>
    <row r="446" spans="1:9" ht="21" customHeight="1" x14ac:dyDescent="0.4">
      <c r="A446" s="8" t="s">
        <v>1517</v>
      </c>
      <c r="B446" s="8" t="s">
        <v>1736</v>
      </c>
      <c r="C446" s="8" t="s">
        <v>202</v>
      </c>
      <c r="D446" s="8" t="s">
        <v>771</v>
      </c>
      <c r="E446" s="8" t="s">
        <v>2415</v>
      </c>
      <c r="F446" s="8" t="s">
        <v>15</v>
      </c>
      <c r="G446" s="8" t="s">
        <v>2414</v>
      </c>
      <c r="H446" s="8" t="s">
        <v>632</v>
      </c>
      <c r="I446" s="7" t="str">
        <f>HYPERLINK("https://www.airitibooks.com/Detail/Detail?PublicationID=P20130425071", "https://www.airitibooks.com/Detail/Detail?PublicationID=P20130425071")</f>
        <v>https://www.airitibooks.com/Detail/Detail?PublicationID=P20130425071</v>
      </c>
    </row>
    <row r="447" spans="1:9" ht="21" customHeight="1" x14ac:dyDescent="0.4">
      <c r="A447" s="8" t="s">
        <v>1464</v>
      </c>
      <c r="B447" s="8" t="s">
        <v>1465</v>
      </c>
      <c r="C447" s="8" t="s">
        <v>773</v>
      </c>
      <c r="D447" s="8" t="s">
        <v>772</v>
      </c>
      <c r="E447" s="8" t="s">
        <v>2416</v>
      </c>
      <c r="F447" s="8" t="s">
        <v>2417</v>
      </c>
      <c r="G447" s="8" t="s">
        <v>2418</v>
      </c>
      <c r="H447" s="8" t="s">
        <v>3</v>
      </c>
      <c r="I447" s="7" t="str">
        <f>HYPERLINK("https://www.airitibooks.com/Detail/Detail?PublicationID=P20130502222", "https://www.airitibooks.com/Detail/Detail?PublicationID=P20130502222")</f>
        <v>https://www.airitibooks.com/Detail/Detail?PublicationID=P20130502222</v>
      </c>
    </row>
    <row r="448" spans="1:9" ht="21" customHeight="1" x14ac:dyDescent="0.4">
      <c r="A448" s="8" t="s">
        <v>1464</v>
      </c>
      <c r="B448" s="8" t="s">
        <v>1465</v>
      </c>
      <c r="C448" s="8" t="s">
        <v>775</v>
      </c>
      <c r="D448" s="8" t="s">
        <v>774</v>
      </c>
      <c r="E448" s="8" t="s">
        <v>2419</v>
      </c>
      <c r="F448" s="8" t="s">
        <v>2420</v>
      </c>
      <c r="G448" s="8" t="s">
        <v>2421</v>
      </c>
      <c r="H448" s="8" t="s">
        <v>9</v>
      </c>
      <c r="I448" s="7" t="str">
        <f>HYPERLINK("https://www.airitibooks.com/Detail/Detail?PublicationID=P20130510001", "https://www.airitibooks.com/Detail/Detail?PublicationID=P20130510001")</f>
        <v>https://www.airitibooks.com/Detail/Detail?PublicationID=P20130510001</v>
      </c>
    </row>
    <row r="449" spans="1:9" ht="21" customHeight="1" x14ac:dyDescent="0.4">
      <c r="A449" s="8" t="s">
        <v>1581</v>
      </c>
      <c r="B449" s="8" t="s">
        <v>2422</v>
      </c>
      <c r="C449" s="8" t="s">
        <v>777</v>
      </c>
      <c r="D449" s="8" t="s">
        <v>776</v>
      </c>
      <c r="E449" s="8" t="s">
        <v>2423</v>
      </c>
      <c r="F449" s="8" t="s">
        <v>1579</v>
      </c>
      <c r="G449" s="8" t="s">
        <v>2424</v>
      </c>
      <c r="H449" s="8" t="s">
        <v>3</v>
      </c>
      <c r="I449" s="7" t="str">
        <f>HYPERLINK("https://www.airitibooks.com/Detail/Detail?PublicationID=P20130521070", "https://www.airitibooks.com/Detail/Detail?PublicationID=P20130521070")</f>
        <v>https://www.airitibooks.com/Detail/Detail?PublicationID=P20130521070</v>
      </c>
    </row>
    <row r="450" spans="1:9" ht="21" customHeight="1" x14ac:dyDescent="0.4">
      <c r="A450" s="8" t="s">
        <v>1581</v>
      </c>
      <c r="B450" s="8" t="s">
        <v>2422</v>
      </c>
      <c r="C450" s="8" t="s">
        <v>777</v>
      </c>
      <c r="D450" s="8" t="s">
        <v>778</v>
      </c>
      <c r="E450" s="8" t="s">
        <v>2425</v>
      </c>
      <c r="F450" s="8" t="s">
        <v>1579</v>
      </c>
      <c r="G450" s="8" t="s">
        <v>2424</v>
      </c>
      <c r="H450" s="8" t="s">
        <v>3</v>
      </c>
      <c r="I450" s="7" t="str">
        <f>HYPERLINK("https://www.airitibooks.com/Detail/Detail?PublicationID=P20130521071", "https://www.airitibooks.com/Detail/Detail?PublicationID=P20130521071")</f>
        <v>https://www.airitibooks.com/Detail/Detail?PublicationID=P20130521071</v>
      </c>
    </row>
    <row r="451" spans="1:9" ht="21" customHeight="1" x14ac:dyDescent="0.4">
      <c r="A451" s="8" t="s">
        <v>1494</v>
      </c>
      <c r="B451" s="8" t="s">
        <v>1755</v>
      </c>
      <c r="C451" s="8" t="s">
        <v>228</v>
      </c>
      <c r="D451" s="8" t="s">
        <v>779</v>
      </c>
      <c r="E451" s="8" t="s">
        <v>2426</v>
      </c>
      <c r="F451" s="8" t="s">
        <v>1579</v>
      </c>
      <c r="G451" s="8" t="s">
        <v>2427</v>
      </c>
      <c r="H451" s="8" t="s">
        <v>3</v>
      </c>
      <c r="I451" s="7" t="str">
        <f>HYPERLINK("https://www.airitibooks.com/Detail/Detail?PublicationID=P20130521072", "https://www.airitibooks.com/Detail/Detail?PublicationID=P20130521072")</f>
        <v>https://www.airitibooks.com/Detail/Detail?PublicationID=P20130521072</v>
      </c>
    </row>
    <row r="452" spans="1:9" ht="21" customHeight="1" x14ac:dyDescent="0.4">
      <c r="A452" s="8" t="s">
        <v>1581</v>
      </c>
      <c r="B452" s="8" t="s">
        <v>2428</v>
      </c>
      <c r="C452" s="8" t="s">
        <v>781</v>
      </c>
      <c r="D452" s="8" t="s">
        <v>780</v>
      </c>
      <c r="E452" s="8" t="s">
        <v>2429</v>
      </c>
      <c r="F452" s="8" t="s">
        <v>1579</v>
      </c>
      <c r="G452" s="8" t="s">
        <v>2430</v>
      </c>
      <c r="H452" s="8" t="s">
        <v>3</v>
      </c>
      <c r="I452" s="7" t="str">
        <f>HYPERLINK("https://www.airitibooks.com/Detail/Detail?PublicationID=P20130521073", "https://www.airitibooks.com/Detail/Detail?PublicationID=P20130521073")</f>
        <v>https://www.airitibooks.com/Detail/Detail?PublicationID=P20130521073</v>
      </c>
    </row>
    <row r="453" spans="1:9" ht="21" customHeight="1" x14ac:dyDescent="0.4">
      <c r="A453" s="8" t="s">
        <v>1475</v>
      </c>
      <c r="B453" s="8" t="s">
        <v>1547</v>
      </c>
      <c r="C453" s="8" t="s">
        <v>783</v>
      </c>
      <c r="D453" s="8" t="s">
        <v>782</v>
      </c>
      <c r="E453" s="8" t="s">
        <v>2431</v>
      </c>
      <c r="F453" s="8" t="s">
        <v>1579</v>
      </c>
      <c r="G453" s="8" t="s">
        <v>2432</v>
      </c>
      <c r="H453" s="8" t="s">
        <v>3</v>
      </c>
      <c r="I453" s="7" t="str">
        <f>HYPERLINK("https://www.airitibooks.com/Detail/Detail?PublicationID=P20130521074", "https://www.airitibooks.com/Detail/Detail?PublicationID=P20130521074")</f>
        <v>https://www.airitibooks.com/Detail/Detail?PublicationID=P20130521074</v>
      </c>
    </row>
    <row r="454" spans="1:9" ht="21" customHeight="1" x14ac:dyDescent="0.4">
      <c r="A454" s="8" t="s">
        <v>1475</v>
      </c>
      <c r="B454" s="8" t="s">
        <v>1592</v>
      </c>
      <c r="C454" s="8" t="s">
        <v>785</v>
      </c>
      <c r="D454" s="8" t="s">
        <v>784</v>
      </c>
      <c r="E454" s="8" t="s">
        <v>2433</v>
      </c>
      <c r="F454" s="8" t="s">
        <v>1579</v>
      </c>
      <c r="G454" s="8" t="s">
        <v>2434</v>
      </c>
      <c r="H454" s="8" t="s">
        <v>3</v>
      </c>
      <c r="I454" s="7" t="str">
        <f>HYPERLINK("https://www.airitibooks.com/Detail/Detail?PublicationID=P20130521075", "https://www.airitibooks.com/Detail/Detail?PublicationID=P20130521075")</f>
        <v>https://www.airitibooks.com/Detail/Detail?PublicationID=P20130521075</v>
      </c>
    </row>
    <row r="455" spans="1:9" ht="21" customHeight="1" x14ac:dyDescent="0.4">
      <c r="A455" s="8" t="s">
        <v>1553</v>
      </c>
      <c r="B455" s="8" t="s">
        <v>1554</v>
      </c>
      <c r="C455" s="8" t="s">
        <v>787</v>
      </c>
      <c r="D455" s="8" t="s">
        <v>786</v>
      </c>
      <c r="E455" s="8" t="s">
        <v>2435</v>
      </c>
      <c r="F455" s="8" t="s">
        <v>1579</v>
      </c>
      <c r="G455" s="8" t="s">
        <v>2436</v>
      </c>
      <c r="H455" s="8" t="s">
        <v>3</v>
      </c>
      <c r="I455" s="7" t="str">
        <f>HYPERLINK("https://www.airitibooks.com/Detail/Detail?PublicationID=P20130521076", "https://www.airitibooks.com/Detail/Detail?PublicationID=P20130521076")</f>
        <v>https://www.airitibooks.com/Detail/Detail?PublicationID=P20130521076</v>
      </c>
    </row>
    <row r="456" spans="1:9" ht="21" customHeight="1" x14ac:dyDescent="0.4">
      <c r="A456" s="8" t="s">
        <v>1553</v>
      </c>
      <c r="B456" s="8" t="s">
        <v>2437</v>
      </c>
      <c r="C456" s="8" t="s">
        <v>789</v>
      </c>
      <c r="D456" s="8" t="s">
        <v>788</v>
      </c>
      <c r="E456" s="8" t="s">
        <v>2438</v>
      </c>
      <c r="F456" s="8" t="s">
        <v>1579</v>
      </c>
      <c r="G456" s="8" t="s">
        <v>2439</v>
      </c>
      <c r="H456" s="8" t="s">
        <v>3</v>
      </c>
      <c r="I456" s="7" t="str">
        <f>HYPERLINK("https://www.airitibooks.com/Detail/Detail?PublicationID=P20130521077", "https://www.airitibooks.com/Detail/Detail?PublicationID=P20130521077")</f>
        <v>https://www.airitibooks.com/Detail/Detail?PublicationID=P20130521077</v>
      </c>
    </row>
    <row r="457" spans="1:9" ht="21" customHeight="1" x14ac:dyDescent="0.4">
      <c r="A457" s="8" t="s">
        <v>1475</v>
      </c>
      <c r="B457" s="8" t="s">
        <v>1512</v>
      </c>
      <c r="C457" s="8" t="s">
        <v>190</v>
      </c>
      <c r="D457" s="8" t="s">
        <v>790</v>
      </c>
      <c r="E457" s="8" t="s">
        <v>2440</v>
      </c>
      <c r="F457" s="8" t="s">
        <v>1579</v>
      </c>
      <c r="G457" s="8" t="s">
        <v>2441</v>
      </c>
      <c r="H457" s="8" t="s">
        <v>3</v>
      </c>
      <c r="I457" s="7" t="str">
        <f>HYPERLINK("https://www.airitibooks.com/Detail/Detail?PublicationID=P20130521078", "https://www.airitibooks.com/Detail/Detail?PublicationID=P20130521078")</f>
        <v>https://www.airitibooks.com/Detail/Detail?PublicationID=P20130521078</v>
      </c>
    </row>
    <row r="458" spans="1:9" ht="21" customHeight="1" x14ac:dyDescent="0.4">
      <c r="A458" s="8" t="s">
        <v>1553</v>
      </c>
      <c r="B458" s="8" t="s">
        <v>2442</v>
      </c>
      <c r="C458" s="8" t="s">
        <v>792</v>
      </c>
      <c r="D458" s="8" t="s">
        <v>791</v>
      </c>
      <c r="E458" s="8" t="s">
        <v>2443</v>
      </c>
      <c r="F458" s="8" t="s">
        <v>1579</v>
      </c>
      <c r="G458" s="8" t="s">
        <v>2444</v>
      </c>
      <c r="H458" s="8" t="s">
        <v>3</v>
      </c>
      <c r="I458" s="7" t="str">
        <f>HYPERLINK("https://www.airitibooks.com/Detail/Detail?PublicationID=P20130521079", "https://www.airitibooks.com/Detail/Detail?PublicationID=P20130521079")</f>
        <v>https://www.airitibooks.com/Detail/Detail?PublicationID=P20130521079</v>
      </c>
    </row>
    <row r="459" spans="1:9" ht="21" customHeight="1" x14ac:dyDescent="0.4">
      <c r="A459" s="8" t="s">
        <v>1475</v>
      </c>
      <c r="B459" s="8" t="s">
        <v>1603</v>
      </c>
      <c r="C459" s="8" t="s">
        <v>94</v>
      </c>
      <c r="D459" s="8" t="s">
        <v>793</v>
      </c>
      <c r="E459" s="8" t="s">
        <v>2445</v>
      </c>
      <c r="F459" s="8" t="s">
        <v>1579</v>
      </c>
      <c r="G459" s="8" t="s">
        <v>2446</v>
      </c>
      <c r="H459" s="8" t="s">
        <v>3</v>
      </c>
      <c r="I459" s="7" t="str">
        <f>HYPERLINK("https://www.airitibooks.com/Detail/Detail?PublicationID=P20130521080", "https://www.airitibooks.com/Detail/Detail?PublicationID=P20130521080")</f>
        <v>https://www.airitibooks.com/Detail/Detail?PublicationID=P20130521080</v>
      </c>
    </row>
    <row r="460" spans="1:9" ht="21" customHeight="1" x14ac:dyDescent="0.4">
      <c r="A460" s="8" t="s">
        <v>1581</v>
      </c>
      <c r="B460" s="8" t="s">
        <v>1887</v>
      </c>
      <c r="C460" s="8" t="s">
        <v>796</v>
      </c>
      <c r="D460" s="8" t="s">
        <v>795</v>
      </c>
      <c r="E460" s="8" t="s">
        <v>2447</v>
      </c>
      <c r="F460" s="8" t="s">
        <v>1579</v>
      </c>
      <c r="G460" s="8" t="s">
        <v>2448</v>
      </c>
      <c r="H460" s="8" t="s">
        <v>9</v>
      </c>
      <c r="I460" s="7" t="str">
        <f>HYPERLINK("https://www.airitibooks.com/Detail/Detail?PublicationID=P20130521081", "https://www.airitibooks.com/Detail/Detail?PublicationID=P20130521081")</f>
        <v>https://www.airitibooks.com/Detail/Detail?PublicationID=P20130521081</v>
      </c>
    </row>
    <row r="461" spans="1:9" ht="21" customHeight="1" x14ac:dyDescent="0.4">
      <c r="A461" s="8" t="s">
        <v>1475</v>
      </c>
      <c r="B461" s="8" t="s">
        <v>1603</v>
      </c>
      <c r="C461" s="8" t="s">
        <v>798</v>
      </c>
      <c r="D461" s="8" t="s">
        <v>797</v>
      </c>
      <c r="E461" s="8" t="s">
        <v>2449</v>
      </c>
      <c r="F461" s="8" t="s">
        <v>1579</v>
      </c>
      <c r="G461" s="8" t="s">
        <v>2450</v>
      </c>
      <c r="H461" s="8" t="s">
        <v>9</v>
      </c>
      <c r="I461" s="7" t="str">
        <f>HYPERLINK("https://www.airitibooks.com/Detail/Detail?PublicationID=P20130521082", "https://www.airitibooks.com/Detail/Detail?PublicationID=P20130521082")</f>
        <v>https://www.airitibooks.com/Detail/Detail?PublicationID=P20130521082</v>
      </c>
    </row>
    <row r="462" spans="1:9" ht="21" customHeight="1" x14ac:dyDescent="0.4">
      <c r="A462" s="8" t="s">
        <v>1581</v>
      </c>
      <c r="B462" s="8" t="s">
        <v>1887</v>
      </c>
      <c r="C462" s="8" t="s">
        <v>800</v>
      </c>
      <c r="D462" s="8" t="s">
        <v>799</v>
      </c>
      <c r="E462" s="8" t="s">
        <v>2451</v>
      </c>
      <c r="F462" s="8" t="s">
        <v>1579</v>
      </c>
      <c r="G462" s="8" t="s">
        <v>2452</v>
      </c>
      <c r="H462" s="8" t="s">
        <v>9</v>
      </c>
      <c r="I462" s="7" t="str">
        <f>HYPERLINK("https://www.airitibooks.com/Detail/Detail?PublicationID=P20130521083", "https://www.airitibooks.com/Detail/Detail?PublicationID=P20130521083")</f>
        <v>https://www.airitibooks.com/Detail/Detail?PublicationID=P20130521083</v>
      </c>
    </row>
    <row r="463" spans="1:9" ht="21" customHeight="1" x14ac:dyDescent="0.4">
      <c r="A463" s="8" t="s">
        <v>1581</v>
      </c>
      <c r="B463" s="8" t="s">
        <v>2422</v>
      </c>
      <c r="C463" s="8" t="s">
        <v>802</v>
      </c>
      <c r="D463" s="8" t="s">
        <v>801</v>
      </c>
      <c r="E463" s="8" t="s">
        <v>2453</v>
      </c>
      <c r="F463" s="8" t="s">
        <v>1579</v>
      </c>
      <c r="G463" s="8" t="s">
        <v>2430</v>
      </c>
      <c r="H463" s="8" t="s">
        <v>9</v>
      </c>
      <c r="I463" s="7" t="str">
        <f>HYPERLINK("https://www.airitibooks.com/Detail/Detail?PublicationID=P20130521084", "https://www.airitibooks.com/Detail/Detail?PublicationID=P20130521084")</f>
        <v>https://www.airitibooks.com/Detail/Detail?PublicationID=P20130521084</v>
      </c>
    </row>
    <row r="464" spans="1:9" ht="21" customHeight="1" x14ac:dyDescent="0.4">
      <c r="A464" s="8" t="s">
        <v>1475</v>
      </c>
      <c r="B464" s="8" t="s">
        <v>1603</v>
      </c>
      <c r="C464" s="8" t="s">
        <v>94</v>
      </c>
      <c r="D464" s="8" t="s">
        <v>803</v>
      </c>
      <c r="E464" s="8" t="s">
        <v>2454</v>
      </c>
      <c r="F464" s="8" t="s">
        <v>1579</v>
      </c>
      <c r="G464" s="8" t="s">
        <v>2450</v>
      </c>
      <c r="H464" s="8" t="s">
        <v>9</v>
      </c>
      <c r="I464" s="7" t="str">
        <f>HYPERLINK("https://www.airitibooks.com/Detail/Detail?PublicationID=P20130521085", "https://www.airitibooks.com/Detail/Detail?PublicationID=P20130521085")</f>
        <v>https://www.airitibooks.com/Detail/Detail?PublicationID=P20130521085</v>
      </c>
    </row>
    <row r="465" spans="1:9" ht="21" customHeight="1" x14ac:dyDescent="0.4">
      <c r="A465" s="8" t="s">
        <v>1475</v>
      </c>
      <c r="B465" s="8" t="s">
        <v>1592</v>
      </c>
      <c r="C465" s="8" t="s">
        <v>805</v>
      </c>
      <c r="D465" s="8" t="s">
        <v>804</v>
      </c>
      <c r="E465" s="8" t="s">
        <v>2455</v>
      </c>
      <c r="F465" s="8" t="s">
        <v>1579</v>
      </c>
      <c r="G465" s="8" t="s">
        <v>2456</v>
      </c>
      <c r="H465" s="8" t="s">
        <v>9</v>
      </c>
      <c r="I465" s="7" t="str">
        <f>HYPERLINK("https://www.airitibooks.com/Detail/Detail?PublicationID=P20130521086", "https://www.airitibooks.com/Detail/Detail?PublicationID=P20130521086")</f>
        <v>https://www.airitibooks.com/Detail/Detail?PublicationID=P20130521086</v>
      </c>
    </row>
    <row r="466" spans="1:9" ht="21" customHeight="1" x14ac:dyDescent="0.4">
      <c r="A466" s="8" t="s">
        <v>1581</v>
      </c>
      <c r="B466" s="8" t="s">
        <v>1887</v>
      </c>
      <c r="C466" s="8" t="s">
        <v>807</v>
      </c>
      <c r="D466" s="8" t="s">
        <v>806</v>
      </c>
      <c r="E466" s="8" t="s">
        <v>2457</v>
      </c>
      <c r="F466" s="8" t="s">
        <v>1579</v>
      </c>
      <c r="G466" s="8" t="s">
        <v>2458</v>
      </c>
      <c r="H466" s="8" t="s">
        <v>9</v>
      </c>
      <c r="I466" s="7" t="str">
        <f>HYPERLINK("https://www.airitibooks.com/Detail/Detail?PublicationID=P20130521087", "https://www.airitibooks.com/Detail/Detail?PublicationID=P20130521087")</f>
        <v>https://www.airitibooks.com/Detail/Detail?PublicationID=P20130521087</v>
      </c>
    </row>
    <row r="467" spans="1:9" ht="21" customHeight="1" x14ac:dyDescent="0.4">
      <c r="A467" s="8" t="s">
        <v>1475</v>
      </c>
      <c r="B467" s="8" t="s">
        <v>1739</v>
      </c>
      <c r="C467" s="8" t="s">
        <v>809</v>
      </c>
      <c r="D467" s="8" t="s">
        <v>808</v>
      </c>
      <c r="E467" s="8" t="s">
        <v>2459</v>
      </c>
      <c r="F467" s="8" t="s">
        <v>1579</v>
      </c>
      <c r="G467" s="8" t="s">
        <v>2460</v>
      </c>
      <c r="H467" s="8" t="s">
        <v>9</v>
      </c>
      <c r="I467" s="7" t="str">
        <f>HYPERLINK("https://www.airitibooks.com/Detail/Detail?PublicationID=P20130521088", "https://www.airitibooks.com/Detail/Detail?PublicationID=P20130521088")</f>
        <v>https://www.airitibooks.com/Detail/Detail?PublicationID=P20130521088</v>
      </c>
    </row>
    <row r="468" spans="1:9" ht="21" customHeight="1" x14ac:dyDescent="0.4">
      <c r="A468" s="8" t="s">
        <v>1475</v>
      </c>
      <c r="B468" s="8" t="s">
        <v>1512</v>
      </c>
      <c r="C468" s="8" t="s">
        <v>236</v>
      </c>
      <c r="D468" s="8" t="s">
        <v>810</v>
      </c>
      <c r="E468" s="8" t="s">
        <v>2461</v>
      </c>
      <c r="F468" s="8" t="s">
        <v>1579</v>
      </c>
      <c r="G468" s="8" t="s">
        <v>2462</v>
      </c>
      <c r="H468" s="8" t="s">
        <v>9</v>
      </c>
      <c r="I468" s="7" t="str">
        <f>HYPERLINK("https://www.airitibooks.com/Detail/Detail?PublicationID=P20130521089", "https://www.airitibooks.com/Detail/Detail?PublicationID=P20130521089")</f>
        <v>https://www.airitibooks.com/Detail/Detail?PublicationID=P20130521089</v>
      </c>
    </row>
    <row r="469" spans="1:9" ht="21" customHeight="1" x14ac:dyDescent="0.4">
      <c r="A469" s="8" t="s">
        <v>1475</v>
      </c>
      <c r="B469" s="8" t="s">
        <v>1512</v>
      </c>
      <c r="C469" s="8" t="s">
        <v>812</v>
      </c>
      <c r="D469" s="8" t="s">
        <v>811</v>
      </c>
      <c r="E469" s="8" t="s">
        <v>2463</v>
      </c>
      <c r="F469" s="8" t="s">
        <v>1579</v>
      </c>
      <c r="G469" s="8" t="s">
        <v>2464</v>
      </c>
      <c r="H469" s="8" t="s">
        <v>9</v>
      </c>
      <c r="I469" s="7" t="str">
        <f>HYPERLINK("https://www.airitibooks.com/Detail/Detail?PublicationID=P20130521090", "https://www.airitibooks.com/Detail/Detail?PublicationID=P20130521090")</f>
        <v>https://www.airitibooks.com/Detail/Detail?PublicationID=P20130521090</v>
      </c>
    </row>
    <row r="470" spans="1:9" ht="21" customHeight="1" x14ac:dyDescent="0.4">
      <c r="A470" s="8" t="s">
        <v>1553</v>
      </c>
      <c r="B470" s="8" t="s">
        <v>1595</v>
      </c>
      <c r="C470" s="8" t="s">
        <v>814</v>
      </c>
      <c r="D470" s="8" t="s">
        <v>813</v>
      </c>
      <c r="E470" s="8" t="s">
        <v>2465</v>
      </c>
      <c r="F470" s="8" t="s">
        <v>1579</v>
      </c>
      <c r="G470" s="8" t="s">
        <v>2466</v>
      </c>
      <c r="H470" s="8" t="s">
        <v>9</v>
      </c>
      <c r="I470" s="7" t="str">
        <f>HYPERLINK("https://www.airitibooks.com/Detail/Detail?PublicationID=P20130521091", "https://www.airitibooks.com/Detail/Detail?PublicationID=P20130521091")</f>
        <v>https://www.airitibooks.com/Detail/Detail?PublicationID=P20130521091</v>
      </c>
    </row>
    <row r="471" spans="1:9" ht="21" customHeight="1" x14ac:dyDescent="0.4">
      <c r="A471" s="8" t="s">
        <v>1581</v>
      </c>
      <c r="B471" s="8" t="s">
        <v>2428</v>
      </c>
      <c r="C471" s="8" t="s">
        <v>152</v>
      </c>
      <c r="D471" s="8" t="s">
        <v>815</v>
      </c>
      <c r="E471" s="8" t="s">
        <v>2467</v>
      </c>
      <c r="F471" s="8" t="s">
        <v>1579</v>
      </c>
      <c r="G471" s="8" t="s">
        <v>2430</v>
      </c>
      <c r="H471" s="8" t="s">
        <v>9</v>
      </c>
      <c r="I471" s="7" t="str">
        <f>HYPERLINK("https://www.airitibooks.com/Detail/Detail?PublicationID=P20130521092", "https://www.airitibooks.com/Detail/Detail?PublicationID=P20130521092")</f>
        <v>https://www.airitibooks.com/Detail/Detail?PublicationID=P20130521092</v>
      </c>
    </row>
    <row r="472" spans="1:9" ht="21" customHeight="1" x14ac:dyDescent="0.4">
      <c r="A472" s="8" t="s">
        <v>1517</v>
      </c>
      <c r="B472" s="8" t="s">
        <v>1628</v>
      </c>
      <c r="C472" s="8" t="s">
        <v>817</v>
      </c>
      <c r="D472" s="8" t="s">
        <v>816</v>
      </c>
      <c r="E472" s="8" t="s">
        <v>2468</v>
      </c>
      <c r="F472" s="8" t="s">
        <v>1579</v>
      </c>
      <c r="G472" s="8" t="s">
        <v>2469</v>
      </c>
      <c r="H472" s="8" t="s">
        <v>9</v>
      </c>
      <c r="I472" s="7" t="str">
        <f>HYPERLINK("https://www.airitibooks.com/Detail/Detail?PublicationID=P20130521093", "https://www.airitibooks.com/Detail/Detail?PublicationID=P20130521093")</f>
        <v>https://www.airitibooks.com/Detail/Detail?PublicationID=P20130521093</v>
      </c>
    </row>
    <row r="473" spans="1:9" ht="21" customHeight="1" x14ac:dyDescent="0.4">
      <c r="A473" s="8" t="s">
        <v>1528</v>
      </c>
      <c r="B473" s="8" t="s">
        <v>2470</v>
      </c>
      <c r="C473" s="8" t="s">
        <v>819</v>
      </c>
      <c r="D473" s="8" t="s">
        <v>818</v>
      </c>
      <c r="E473" s="8" t="s">
        <v>2471</v>
      </c>
      <c r="F473" s="8" t="s">
        <v>1579</v>
      </c>
      <c r="G473" s="8" t="s">
        <v>2472</v>
      </c>
      <c r="H473" s="8" t="s">
        <v>9</v>
      </c>
      <c r="I473" s="7" t="str">
        <f>HYPERLINK("https://www.airitibooks.com/Detail/Detail?PublicationID=P20130521094", "https://www.airitibooks.com/Detail/Detail?PublicationID=P20130521094")</f>
        <v>https://www.airitibooks.com/Detail/Detail?PublicationID=P20130521094</v>
      </c>
    </row>
    <row r="474" spans="1:9" ht="21" customHeight="1" x14ac:dyDescent="0.4">
      <c r="A474" s="8" t="s">
        <v>1475</v>
      </c>
      <c r="B474" s="8" t="s">
        <v>1592</v>
      </c>
      <c r="C474" s="8" t="s">
        <v>710</v>
      </c>
      <c r="D474" s="8" t="s">
        <v>820</v>
      </c>
      <c r="E474" s="8" t="s">
        <v>2473</v>
      </c>
      <c r="F474" s="8" t="s">
        <v>1579</v>
      </c>
      <c r="G474" s="8" t="s">
        <v>2456</v>
      </c>
      <c r="H474" s="8" t="s">
        <v>9</v>
      </c>
      <c r="I474" s="7" t="str">
        <f>HYPERLINK("https://www.airitibooks.com/Detail/Detail?PublicationID=P20130521095", "https://www.airitibooks.com/Detail/Detail?PublicationID=P20130521095")</f>
        <v>https://www.airitibooks.com/Detail/Detail?PublicationID=P20130521095</v>
      </c>
    </row>
    <row r="475" spans="1:9" ht="21" customHeight="1" x14ac:dyDescent="0.4">
      <c r="A475" s="8" t="s">
        <v>1494</v>
      </c>
      <c r="B475" s="8" t="s">
        <v>1523</v>
      </c>
      <c r="C475" s="8" t="s">
        <v>822</v>
      </c>
      <c r="D475" s="8" t="s">
        <v>821</v>
      </c>
      <c r="E475" s="8" t="s">
        <v>2474</v>
      </c>
      <c r="F475" s="8" t="s">
        <v>1579</v>
      </c>
      <c r="G475" s="8" t="s">
        <v>2475</v>
      </c>
      <c r="H475" s="8" t="s">
        <v>9</v>
      </c>
      <c r="I475" s="7" t="str">
        <f>HYPERLINK("https://www.airitibooks.com/Detail/Detail?PublicationID=P20130521096", "https://www.airitibooks.com/Detail/Detail?PublicationID=P20130521096")</f>
        <v>https://www.airitibooks.com/Detail/Detail?PublicationID=P20130521096</v>
      </c>
    </row>
    <row r="476" spans="1:9" ht="21" customHeight="1" x14ac:dyDescent="0.4">
      <c r="A476" s="8" t="s">
        <v>1480</v>
      </c>
      <c r="B476" s="8" t="s">
        <v>1746</v>
      </c>
      <c r="C476" s="8" t="s">
        <v>824</v>
      </c>
      <c r="D476" s="8" t="s">
        <v>823</v>
      </c>
      <c r="E476" s="8" t="s">
        <v>2476</v>
      </c>
      <c r="F476" s="8" t="s">
        <v>1579</v>
      </c>
      <c r="G476" s="8" t="s">
        <v>2430</v>
      </c>
      <c r="H476" s="8" t="s">
        <v>9</v>
      </c>
      <c r="I476" s="7" t="str">
        <f>HYPERLINK("https://www.airitibooks.com/Detail/Detail?PublicationID=P20130521097", "https://www.airitibooks.com/Detail/Detail?PublicationID=P20130521097")</f>
        <v>https://www.airitibooks.com/Detail/Detail?PublicationID=P20130521097</v>
      </c>
    </row>
    <row r="477" spans="1:9" ht="21" customHeight="1" x14ac:dyDescent="0.4">
      <c r="A477" s="8" t="s">
        <v>1480</v>
      </c>
      <c r="B477" s="8" t="s">
        <v>1568</v>
      </c>
      <c r="C477" s="8" t="s">
        <v>546</v>
      </c>
      <c r="D477" s="8" t="s">
        <v>825</v>
      </c>
      <c r="E477" s="8" t="s">
        <v>2477</v>
      </c>
      <c r="F477" s="8" t="s">
        <v>1579</v>
      </c>
      <c r="G477" s="8" t="s">
        <v>2478</v>
      </c>
      <c r="H477" s="8" t="s">
        <v>9</v>
      </c>
      <c r="I477" s="7" t="str">
        <f>HYPERLINK("https://www.airitibooks.com/Detail/Detail?PublicationID=P20130521098", "https://www.airitibooks.com/Detail/Detail?PublicationID=P20130521098")</f>
        <v>https://www.airitibooks.com/Detail/Detail?PublicationID=P20130521098</v>
      </c>
    </row>
    <row r="478" spans="1:9" ht="21" customHeight="1" x14ac:dyDescent="0.4">
      <c r="A478" s="8" t="s">
        <v>1494</v>
      </c>
      <c r="B478" s="8" t="s">
        <v>1755</v>
      </c>
      <c r="C478" s="8" t="s">
        <v>827</v>
      </c>
      <c r="D478" s="8" t="s">
        <v>826</v>
      </c>
      <c r="E478" s="8" t="s">
        <v>2479</v>
      </c>
      <c r="F478" s="8" t="s">
        <v>1579</v>
      </c>
      <c r="G478" s="8" t="s">
        <v>2469</v>
      </c>
      <c r="H478" s="8" t="s">
        <v>9</v>
      </c>
      <c r="I478" s="7" t="str">
        <f>HYPERLINK("https://www.airitibooks.com/Detail/Detail?PublicationID=P20130521099", "https://www.airitibooks.com/Detail/Detail?PublicationID=P20130521099")</f>
        <v>https://www.airitibooks.com/Detail/Detail?PublicationID=P20130521099</v>
      </c>
    </row>
    <row r="479" spans="1:9" ht="21" customHeight="1" x14ac:dyDescent="0.4">
      <c r="A479" s="8" t="s">
        <v>1480</v>
      </c>
      <c r="B479" s="8" t="s">
        <v>1490</v>
      </c>
      <c r="C479" s="8" t="s">
        <v>829</v>
      </c>
      <c r="D479" s="8" t="s">
        <v>828</v>
      </c>
      <c r="E479" s="8" t="s">
        <v>2480</v>
      </c>
      <c r="F479" s="8" t="s">
        <v>1610</v>
      </c>
      <c r="G479" s="8" t="s">
        <v>2316</v>
      </c>
      <c r="H479" s="8" t="s">
        <v>9</v>
      </c>
      <c r="I479" s="7" t="str">
        <f>HYPERLINK("https://www.airitibooks.com/Detail/Detail?PublicationID=P20130521107", "https://www.airitibooks.com/Detail/Detail?PublicationID=P20130521107")</f>
        <v>https://www.airitibooks.com/Detail/Detail?PublicationID=P20130521107</v>
      </c>
    </row>
    <row r="480" spans="1:9" ht="21" customHeight="1" x14ac:dyDescent="0.4">
      <c r="A480" s="8" t="s">
        <v>1464</v>
      </c>
      <c r="B480" s="8" t="s">
        <v>1465</v>
      </c>
      <c r="C480" s="8" t="s">
        <v>831</v>
      </c>
      <c r="D480" s="8" t="s">
        <v>830</v>
      </c>
      <c r="E480" s="8" t="s">
        <v>2481</v>
      </c>
      <c r="F480" s="8" t="s">
        <v>1610</v>
      </c>
      <c r="G480" s="8" t="s">
        <v>2316</v>
      </c>
      <c r="H480" s="8" t="s">
        <v>9</v>
      </c>
      <c r="I480" s="7" t="str">
        <f>HYPERLINK("https://www.airitibooks.com/Detail/Detail?PublicationID=P20130521108", "https://www.airitibooks.com/Detail/Detail?PublicationID=P20130521108")</f>
        <v>https://www.airitibooks.com/Detail/Detail?PublicationID=P20130521108</v>
      </c>
    </row>
    <row r="481" spans="1:9" ht="21" customHeight="1" x14ac:dyDescent="0.4">
      <c r="A481" s="8" t="s">
        <v>1480</v>
      </c>
      <c r="B481" s="8" t="s">
        <v>1481</v>
      </c>
      <c r="C481" s="8" t="s">
        <v>833</v>
      </c>
      <c r="D481" s="8" t="s">
        <v>832</v>
      </c>
      <c r="E481" s="8" t="s">
        <v>2482</v>
      </c>
      <c r="F481" s="8" t="s">
        <v>2483</v>
      </c>
      <c r="G481" s="8" t="s">
        <v>2483</v>
      </c>
      <c r="H481" s="8" t="s">
        <v>9</v>
      </c>
      <c r="I481" s="7" t="str">
        <f>HYPERLINK("https://www.airitibooks.com/Detail/Detail?PublicationID=P20130521171", "https://www.airitibooks.com/Detail/Detail?PublicationID=P20130521171")</f>
        <v>https://www.airitibooks.com/Detail/Detail?PublicationID=P20130521171</v>
      </c>
    </row>
    <row r="482" spans="1:9" ht="21" customHeight="1" x14ac:dyDescent="0.4">
      <c r="A482" s="8" t="s">
        <v>1464</v>
      </c>
      <c r="B482" s="8" t="s">
        <v>1575</v>
      </c>
      <c r="C482" s="8" t="s">
        <v>835</v>
      </c>
      <c r="D482" s="8" t="s">
        <v>834</v>
      </c>
      <c r="E482" s="8" t="s">
        <v>2484</v>
      </c>
      <c r="F482" s="8" t="s">
        <v>2485</v>
      </c>
      <c r="G482" s="8" t="s">
        <v>2485</v>
      </c>
      <c r="H482" s="8" t="s">
        <v>9</v>
      </c>
      <c r="I482" s="7" t="str">
        <f>HYPERLINK("https://www.airitibooks.com/Detail/Detail?PublicationID=P20130521178", "https://www.airitibooks.com/Detail/Detail?PublicationID=P20130521178")</f>
        <v>https://www.airitibooks.com/Detail/Detail?PublicationID=P20130521178</v>
      </c>
    </row>
    <row r="483" spans="1:9" ht="21" customHeight="1" x14ac:dyDescent="0.4">
      <c r="A483" s="8" t="s">
        <v>1475</v>
      </c>
      <c r="B483" s="8" t="s">
        <v>1539</v>
      </c>
      <c r="C483" s="8" t="s">
        <v>837</v>
      </c>
      <c r="D483" s="8" t="s">
        <v>836</v>
      </c>
      <c r="E483" s="8" t="s">
        <v>2486</v>
      </c>
      <c r="F483" s="8" t="s">
        <v>2487</v>
      </c>
      <c r="G483" s="8" t="s">
        <v>2488</v>
      </c>
      <c r="H483" s="8" t="s">
        <v>632</v>
      </c>
      <c r="I483" s="7" t="str">
        <f>HYPERLINK("https://www.airitibooks.com/Detail/Detail?PublicationID=P20130523019", "https://www.airitibooks.com/Detail/Detail?PublicationID=P20130523019")</f>
        <v>https://www.airitibooks.com/Detail/Detail?PublicationID=P20130523019</v>
      </c>
    </row>
    <row r="484" spans="1:9" ht="21" customHeight="1" x14ac:dyDescent="0.4">
      <c r="A484" s="8" t="s">
        <v>1480</v>
      </c>
      <c r="B484" s="8" t="s">
        <v>1746</v>
      </c>
      <c r="C484" s="8" t="s">
        <v>839</v>
      </c>
      <c r="D484" s="8" t="s">
        <v>838</v>
      </c>
      <c r="E484" s="8" t="s">
        <v>2489</v>
      </c>
      <c r="F484" s="8" t="s">
        <v>2490</v>
      </c>
      <c r="G484" s="8" t="s">
        <v>2491</v>
      </c>
      <c r="H484" s="8" t="s">
        <v>3</v>
      </c>
      <c r="I484" s="7" t="str">
        <f>HYPERLINK("https://www.airitibooks.com/Detail/Detail?PublicationID=P20130604007", "https://www.airitibooks.com/Detail/Detail?PublicationID=P20130604007")</f>
        <v>https://www.airitibooks.com/Detail/Detail?PublicationID=P20130604007</v>
      </c>
    </row>
    <row r="485" spans="1:9" ht="21" customHeight="1" x14ac:dyDescent="0.4">
      <c r="A485" s="8" t="s">
        <v>1464</v>
      </c>
      <c r="B485" s="8" t="s">
        <v>1484</v>
      </c>
      <c r="C485" s="8" t="s">
        <v>386</v>
      </c>
      <c r="D485" s="8" t="s">
        <v>840</v>
      </c>
      <c r="E485" s="8" t="s">
        <v>2492</v>
      </c>
      <c r="F485" s="8" t="s">
        <v>1853</v>
      </c>
      <c r="G485" s="8" t="s">
        <v>2493</v>
      </c>
      <c r="H485" s="8" t="s">
        <v>9</v>
      </c>
      <c r="I485" s="7" t="str">
        <f>HYPERLINK("https://www.airitibooks.com/Detail/Detail?PublicationID=P20130604015", "https://www.airitibooks.com/Detail/Detail?PublicationID=P20130604015")</f>
        <v>https://www.airitibooks.com/Detail/Detail?PublicationID=P20130604015</v>
      </c>
    </row>
    <row r="486" spans="1:9" ht="21" customHeight="1" x14ac:dyDescent="0.4">
      <c r="A486" s="8" t="s">
        <v>1475</v>
      </c>
      <c r="B486" s="8" t="s">
        <v>1512</v>
      </c>
      <c r="C486" s="8" t="s">
        <v>842</v>
      </c>
      <c r="D486" s="8" t="s">
        <v>841</v>
      </c>
      <c r="E486" s="8" t="s">
        <v>2494</v>
      </c>
      <c r="F486" s="8" t="s">
        <v>2495</v>
      </c>
      <c r="G486" s="8" t="s">
        <v>2024</v>
      </c>
      <c r="H486" s="8" t="s">
        <v>3</v>
      </c>
      <c r="I486" s="7" t="str">
        <f>HYPERLINK("https://www.airitibooks.com/Detail/Detail?PublicationID=P20130605001", "https://www.airitibooks.com/Detail/Detail?PublicationID=P20130605001")</f>
        <v>https://www.airitibooks.com/Detail/Detail?PublicationID=P20130605001</v>
      </c>
    </row>
    <row r="487" spans="1:9" ht="21" customHeight="1" x14ac:dyDescent="0.4">
      <c r="A487" s="8" t="s">
        <v>1528</v>
      </c>
      <c r="B487" s="8" t="s">
        <v>2025</v>
      </c>
      <c r="C487" s="8" t="s">
        <v>844</v>
      </c>
      <c r="D487" s="8" t="s">
        <v>843</v>
      </c>
      <c r="E487" s="8" t="s">
        <v>2496</v>
      </c>
      <c r="F487" s="8" t="s">
        <v>2495</v>
      </c>
      <c r="G487" s="8" t="s">
        <v>2497</v>
      </c>
      <c r="H487" s="8" t="s">
        <v>3</v>
      </c>
      <c r="I487" s="7" t="str">
        <f>HYPERLINK("https://www.airitibooks.com/Detail/Detail?PublicationID=P20130610018", "https://www.airitibooks.com/Detail/Detail?PublicationID=P20130610018")</f>
        <v>https://www.airitibooks.com/Detail/Detail?PublicationID=P20130610018</v>
      </c>
    </row>
    <row r="488" spans="1:9" ht="21" customHeight="1" x14ac:dyDescent="0.4">
      <c r="A488" s="8" t="s">
        <v>1464</v>
      </c>
      <c r="B488" s="8" t="s">
        <v>1484</v>
      </c>
      <c r="C488" s="8" t="s">
        <v>119</v>
      </c>
      <c r="D488" s="8" t="s">
        <v>845</v>
      </c>
      <c r="E488" s="8" t="s">
        <v>2498</v>
      </c>
      <c r="F488" s="8" t="s">
        <v>1633</v>
      </c>
      <c r="G488" s="8" t="s">
        <v>2499</v>
      </c>
      <c r="H488" s="8" t="s">
        <v>632</v>
      </c>
      <c r="I488" s="7" t="str">
        <f>HYPERLINK("https://www.airitibooks.com/Detail/Detail?PublicationID=P20130613033", "https://www.airitibooks.com/Detail/Detail?PublicationID=P20130613033")</f>
        <v>https://www.airitibooks.com/Detail/Detail?PublicationID=P20130613033</v>
      </c>
    </row>
    <row r="489" spans="1:9" ht="21" customHeight="1" x14ac:dyDescent="0.4">
      <c r="A489" s="8" t="s">
        <v>1464</v>
      </c>
      <c r="B489" s="8" t="s">
        <v>1484</v>
      </c>
      <c r="C489" s="8" t="s">
        <v>119</v>
      </c>
      <c r="D489" s="8" t="s">
        <v>846</v>
      </c>
      <c r="E489" s="8" t="s">
        <v>2500</v>
      </c>
      <c r="F489" s="8" t="s">
        <v>1633</v>
      </c>
      <c r="G489" s="8" t="s">
        <v>2501</v>
      </c>
      <c r="H489" s="8" t="s">
        <v>632</v>
      </c>
      <c r="I489" s="7" t="str">
        <f>HYPERLINK("https://www.airitibooks.com/Detail/Detail?PublicationID=P20130613040", "https://www.airitibooks.com/Detail/Detail?PublicationID=P20130613040")</f>
        <v>https://www.airitibooks.com/Detail/Detail?PublicationID=P20130613040</v>
      </c>
    </row>
    <row r="490" spans="1:9" ht="21" customHeight="1" x14ac:dyDescent="0.4">
      <c r="A490" s="8" t="s">
        <v>1464</v>
      </c>
      <c r="B490" s="8" t="s">
        <v>1484</v>
      </c>
      <c r="C490" s="8" t="s">
        <v>119</v>
      </c>
      <c r="D490" s="8" t="s">
        <v>847</v>
      </c>
      <c r="E490" s="8" t="s">
        <v>2502</v>
      </c>
      <c r="F490" s="8" t="s">
        <v>1633</v>
      </c>
      <c r="G490" s="8" t="s">
        <v>2503</v>
      </c>
      <c r="H490" s="8" t="s">
        <v>632</v>
      </c>
      <c r="I490" s="7" t="str">
        <f>HYPERLINK("https://www.airitibooks.com/Detail/Detail?PublicationID=P20130613041", "https://www.airitibooks.com/Detail/Detail?PublicationID=P20130613041")</f>
        <v>https://www.airitibooks.com/Detail/Detail?PublicationID=P20130613041</v>
      </c>
    </row>
    <row r="491" spans="1:9" ht="21" customHeight="1" x14ac:dyDescent="0.4">
      <c r="A491" s="8" t="s">
        <v>1494</v>
      </c>
      <c r="B491" s="8" t="s">
        <v>1495</v>
      </c>
      <c r="C491" s="8" t="s">
        <v>112</v>
      </c>
      <c r="D491" s="8" t="s">
        <v>848</v>
      </c>
      <c r="E491" s="8" t="s">
        <v>2504</v>
      </c>
      <c r="F491" s="8" t="s">
        <v>1881</v>
      </c>
      <c r="G491" s="8" t="s">
        <v>1627</v>
      </c>
      <c r="H491" s="8" t="s">
        <v>9</v>
      </c>
      <c r="I491" s="7" t="str">
        <f>HYPERLINK("https://www.airitibooks.com/Detail/Detail?PublicationID=P20130613043", "https://www.airitibooks.com/Detail/Detail?PublicationID=P20130613043")</f>
        <v>https://www.airitibooks.com/Detail/Detail?PublicationID=P20130613043</v>
      </c>
    </row>
    <row r="492" spans="1:9" ht="21" customHeight="1" x14ac:dyDescent="0.4">
      <c r="A492" s="8" t="s">
        <v>1464</v>
      </c>
      <c r="B492" s="8" t="s">
        <v>1484</v>
      </c>
      <c r="C492" s="8" t="s">
        <v>121</v>
      </c>
      <c r="D492" s="8" t="s">
        <v>849</v>
      </c>
      <c r="E492" s="8" t="s">
        <v>2505</v>
      </c>
      <c r="F492" s="8" t="s">
        <v>1881</v>
      </c>
      <c r="G492" s="8" t="s">
        <v>2506</v>
      </c>
      <c r="H492" s="8" t="s">
        <v>632</v>
      </c>
      <c r="I492" s="7" t="str">
        <f>HYPERLINK("https://www.airitibooks.com/Detail/Detail?PublicationID=P20130613045", "https://www.airitibooks.com/Detail/Detail?PublicationID=P20130613045")</f>
        <v>https://www.airitibooks.com/Detail/Detail?PublicationID=P20130613045</v>
      </c>
    </row>
    <row r="493" spans="1:9" ht="21" customHeight="1" x14ac:dyDescent="0.4">
      <c r="A493" s="8" t="s">
        <v>1553</v>
      </c>
      <c r="B493" s="8" t="s">
        <v>1760</v>
      </c>
      <c r="C493" s="8" t="s">
        <v>851</v>
      </c>
      <c r="D493" s="8" t="s">
        <v>850</v>
      </c>
      <c r="E493" s="8" t="s">
        <v>2507</v>
      </c>
      <c r="F493" s="8" t="s">
        <v>1881</v>
      </c>
      <c r="G493" s="8" t="s">
        <v>1914</v>
      </c>
      <c r="H493" s="8" t="s">
        <v>9</v>
      </c>
      <c r="I493" s="7" t="str">
        <f>HYPERLINK("https://www.airitibooks.com/Detail/Detail?PublicationID=P20130613046", "https://www.airitibooks.com/Detail/Detail?PublicationID=P20130613046")</f>
        <v>https://www.airitibooks.com/Detail/Detail?PublicationID=P20130613046</v>
      </c>
    </row>
    <row r="494" spans="1:9" ht="21" customHeight="1" x14ac:dyDescent="0.4">
      <c r="A494" s="8" t="s">
        <v>1464</v>
      </c>
      <c r="B494" s="8" t="s">
        <v>1484</v>
      </c>
      <c r="C494" s="8" t="s">
        <v>121</v>
      </c>
      <c r="D494" s="8" t="s">
        <v>852</v>
      </c>
      <c r="E494" s="8" t="s">
        <v>2508</v>
      </c>
      <c r="F494" s="8" t="s">
        <v>1881</v>
      </c>
      <c r="G494" s="8" t="s">
        <v>2509</v>
      </c>
      <c r="H494" s="8" t="s">
        <v>632</v>
      </c>
      <c r="I494" s="7" t="str">
        <f>HYPERLINK("https://www.airitibooks.com/Detail/Detail?PublicationID=P20130613047", "https://www.airitibooks.com/Detail/Detail?PublicationID=P20130613047")</f>
        <v>https://www.airitibooks.com/Detail/Detail?PublicationID=P20130613047</v>
      </c>
    </row>
    <row r="495" spans="1:9" ht="21" customHeight="1" x14ac:dyDescent="0.4">
      <c r="A495" s="8" t="s">
        <v>1553</v>
      </c>
      <c r="B495" s="8" t="s">
        <v>2232</v>
      </c>
      <c r="C495" s="8" t="s">
        <v>854</v>
      </c>
      <c r="D495" s="8" t="s">
        <v>853</v>
      </c>
      <c r="E495" s="8" t="s">
        <v>2510</v>
      </c>
      <c r="F495" s="8" t="s">
        <v>1881</v>
      </c>
      <c r="G495" s="8" t="s">
        <v>2511</v>
      </c>
      <c r="H495" s="8" t="s">
        <v>9</v>
      </c>
      <c r="I495" s="7" t="str">
        <f>HYPERLINK("https://www.airitibooks.com/Detail/Detail?PublicationID=P20130613049", "https://www.airitibooks.com/Detail/Detail?PublicationID=P20130613049")</f>
        <v>https://www.airitibooks.com/Detail/Detail?PublicationID=P20130613049</v>
      </c>
    </row>
    <row r="496" spans="1:9" ht="21" customHeight="1" x14ac:dyDescent="0.4">
      <c r="A496" s="8" t="s">
        <v>1480</v>
      </c>
      <c r="B496" s="8" t="s">
        <v>1558</v>
      </c>
      <c r="C496" s="8" t="s">
        <v>856</v>
      </c>
      <c r="D496" s="8" t="s">
        <v>855</v>
      </c>
      <c r="E496" s="8" t="s">
        <v>2512</v>
      </c>
      <c r="F496" s="8" t="s">
        <v>1881</v>
      </c>
      <c r="G496" s="8" t="s">
        <v>1906</v>
      </c>
      <c r="H496" s="8" t="s">
        <v>632</v>
      </c>
      <c r="I496" s="7" t="str">
        <f>HYPERLINK("https://www.airitibooks.com/Detail/Detail?PublicationID=P20130613051", "https://www.airitibooks.com/Detail/Detail?PublicationID=P20130613051")</f>
        <v>https://www.airitibooks.com/Detail/Detail?PublicationID=P20130613051</v>
      </c>
    </row>
    <row r="497" spans="1:9" ht="21" customHeight="1" x14ac:dyDescent="0.4">
      <c r="A497" s="8" t="s">
        <v>1553</v>
      </c>
      <c r="B497" s="8" t="s">
        <v>1760</v>
      </c>
      <c r="C497" s="8" t="s">
        <v>858</v>
      </c>
      <c r="D497" s="8" t="s">
        <v>857</v>
      </c>
      <c r="E497" s="8" t="s">
        <v>2513</v>
      </c>
      <c r="F497" s="8" t="s">
        <v>1881</v>
      </c>
      <c r="G497" s="8" t="s">
        <v>1914</v>
      </c>
      <c r="H497" s="8" t="s">
        <v>9</v>
      </c>
      <c r="I497" s="7" t="str">
        <f>HYPERLINK("https://www.airitibooks.com/Detail/Detail?PublicationID=P20130613052", "https://www.airitibooks.com/Detail/Detail?PublicationID=P20130613052")</f>
        <v>https://www.airitibooks.com/Detail/Detail?PublicationID=P20130613052</v>
      </c>
    </row>
    <row r="498" spans="1:9" ht="21" customHeight="1" x14ac:dyDescent="0.4">
      <c r="A498" s="8" t="s">
        <v>1553</v>
      </c>
      <c r="B498" s="8" t="s">
        <v>2232</v>
      </c>
      <c r="C498" s="8" t="s">
        <v>860</v>
      </c>
      <c r="D498" s="8" t="s">
        <v>859</v>
      </c>
      <c r="E498" s="8" t="s">
        <v>2514</v>
      </c>
      <c r="F498" s="8" t="s">
        <v>1881</v>
      </c>
      <c r="G498" s="8" t="s">
        <v>2515</v>
      </c>
      <c r="H498" s="8" t="s">
        <v>9</v>
      </c>
      <c r="I498" s="7" t="str">
        <f>HYPERLINK("https://www.airitibooks.com/Detail/Detail?PublicationID=P20130613053", "https://www.airitibooks.com/Detail/Detail?PublicationID=P20130613053")</f>
        <v>https://www.airitibooks.com/Detail/Detail?PublicationID=P20130613053</v>
      </c>
    </row>
    <row r="499" spans="1:9" ht="21" customHeight="1" x14ac:dyDescent="0.4">
      <c r="A499" s="8" t="s">
        <v>1553</v>
      </c>
      <c r="B499" s="8" t="s">
        <v>2516</v>
      </c>
      <c r="C499" s="8" t="s">
        <v>862</v>
      </c>
      <c r="D499" s="8" t="s">
        <v>861</v>
      </c>
      <c r="E499" s="8" t="s">
        <v>2517</v>
      </c>
      <c r="F499" s="8" t="s">
        <v>15</v>
      </c>
      <c r="G499" s="8" t="s">
        <v>2518</v>
      </c>
      <c r="H499" s="8" t="s">
        <v>632</v>
      </c>
      <c r="I499" s="7" t="str">
        <f>HYPERLINK("https://www.airitibooks.com/Detail/Detail?PublicationID=P20130618018", "https://www.airitibooks.com/Detail/Detail?PublicationID=P20130618018")</f>
        <v>https://www.airitibooks.com/Detail/Detail?PublicationID=P20130618018</v>
      </c>
    </row>
    <row r="500" spans="1:9" ht="21" customHeight="1" x14ac:dyDescent="0.4">
      <c r="A500" s="8" t="s">
        <v>1553</v>
      </c>
      <c r="B500" s="8" t="s">
        <v>2516</v>
      </c>
      <c r="C500" s="8" t="s">
        <v>864</v>
      </c>
      <c r="D500" s="8" t="s">
        <v>863</v>
      </c>
      <c r="E500" s="8" t="s">
        <v>2519</v>
      </c>
      <c r="F500" s="8" t="s">
        <v>15</v>
      </c>
      <c r="G500" s="8" t="s">
        <v>2520</v>
      </c>
      <c r="H500" s="8" t="s">
        <v>632</v>
      </c>
      <c r="I500" s="7" t="str">
        <f>HYPERLINK("https://www.airitibooks.com/Detail/Detail?PublicationID=P20130618019", "https://www.airitibooks.com/Detail/Detail?PublicationID=P20130618019")</f>
        <v>https://www.airitibooks.com/Detail/Detail?PublicationID=P20130618019</v>
      </c>
    </row>
    <row r="501" spans="1:9" ht="21" customHeight="1" x14ac:dyDescent="0.4">
      <c r="A501" s="8" t="s">
        <v>1480</v>
      </c>
      <c r="B501" s="8" t="s">
        <v>1509</v>
      </c>
      <c r="C501" s="8" t="s">
        <v>263</v>
      </c>
      <c r="D501" s="8" t="s">
        <v>865</v>
      </c>
      <c r="E501" s="8" t="s">
        <v>2521</v>
      </c>
      <c r="F501" s="8" t="s">
        <v>15</v>
      </c>
      <c r="G501" s="8" t="s">
        <v>2522</v>
      </c>
      <c r="H501" s="8" t="s">
        <v>632</v>
      </c>
      <c r="I501" s="7" t="str">
        <f>HYPERLINK("https://www.airitibooks.com/Detail/Detail?PublicationID=P20130618022", "https://www.airitibooks.com/Detail/Detail?PublicationID=P20130618022")</f>
        <v>https://www.airitibooks.com/Detail/Detail?PublicationID=P20130618022</v>
      </c>
    </row>
    <row r="502" spans="1:9" ht="21" customHeight="1" x14ac:dyDescent="0.4">
      <c r="A502" s="8" t="s">
        <v>1581</v>
      </c>
      <c r="B502" s="8" t="s">
        <v>2523</v>
      </c>
      <c r="C502" s="8" t="s">
        <v>867</v>
      </c>
      <c r="D502" s="8" t="s">
        <v>866</v>
      </c>
      <c r="E502" s="8" t="s">
        <v>2524</v>
      </c>
      <c r="F502" s="8" t="s">
        <v>2525</v>
      </c>
      <c r="G502" s="8" t="s">
        <v>2526</v>
      </c>
      <c r="H502" s="8" t="s">
        <v>3</v>
      </c>
      <c r="I502" s="7" t="str">
        <f>HYPERLINK("https://www.airitibooks.com/Detail/Detail?PublicationID=P20130626045", "https://www.airitibooks.com/Detail/Detail?PublicationID=P20130626045")</f>
        <v>https://www.airitibooks.com/Detail/Detail?PublicationID=P20130626045</v>
      </c>
    </row>
    <row r="503" spans="1:9" ht="21" customHeight="1" x14ac:dyDescent="0.4">
      <c r="A503" s="8" t="s">
        <v>1553</v>
      </c>
      <c r="B503" s="8" t="s">
        <v>2232</v>
      </c>
      <c r="C503" s="8" t="s">
        <v>869</v>
      </c>
      <c r="D503" s="8" t="s">
        <v>868</v>
      </c>
      <c r="E503" s="8" t="s">
        <v>2527</v>
      </c>
      <c r="F503" s="8" t="s">
        <v>2042</v>
      </c>
      <c r="G503" s="8" t="s">
        <v>2528</v>
      </c>
      <c r="H503" s="8" t="s">
        <v>632</v>
      </c>
      <c r="I503" s="7" t="str">
        <f>HYPERLINK("https://www.airitibooks.com/Detail/Detail?PublicationID=P20130711019", "https://www.airitibooks.com/Detail/Detail?PublicationID=P20130711019")</f>
        <v>https://www.airitibooks.com/Detail/Detail?PublicationID=P20130711019</v>
      </c>
    </row>
    <row r="504" spans="1:9" ht="21" customHeight="1" x14ac:dyDescent="0.4">
      <c r="A504" s="8" t="s">
        <v>1464</v>
      </c>
      <c r="B504" s="8" t="s">
        <v>1484</v>
      </c>
      <c r="C504" s="8" t="s">
        <v>104</v>
      </c>
      <c r="D504" s="8" t="s">
        <v>870</v>
      </c>
      <c r="E504" s="8" t="s">
        <v>2529</v>
      </c>
      <c r="F504" s="8" t="s">
        <v>1881</v>
      </c>
      <c r="G504" s="8" t="s">
        <v>2530</v>
      </c>
      <c r="H504" s="8" t="s">
        <v>632</v>
      </c>
      <c r="I504" s="7" t="str">
        <f>HYPERLINK("https://www.airitibooks.com/Detail/Detail?PublicationID=P20130712036", "https://www.airitibooks.com/Detail/Detail?PublicationID=P20130712036")</f>
        <v>https://www.airitibooks.com/Detail/Detail?PublicationID=P20130712036</v>
      </c>
    </row>
    <row r="505" spans="1:9" ht="21" customHeight="1" x14ac:dyDescent="0.4">
      <c r="A505" s="8" t="s">
        <v>1464</v>
      </c>
      <c r="B505" s="8" t="s">
        <v>1484</v>
      </c>
      <c r="C505" s="8" t="s">
        <v>872</v>
      </c>
      <c r="D505" s="8" t="s">
        <v>871</v>
      </c>
      <c r="E505" s="8" t="s">
        <v>2531</v>
      </c>
      <c r="F505" s="8" t="s">
        <v>1881</v>
      </c>
      <c r="G505" s="8" t="s">
        <v>2532</v>
      </c>
      <c r="H505" s="8" t="s">
        <v>632</v>
      </c>
      <c r="I505" s="7" t="str">
        <f>HYPERLINK("https://www.airitibooks.com/Detail/Detail?PublicationID=P20130712037", "https://www.airitibooks.com/Detail/Detail?PublicationID=P20130712037")</f>
        <v>https://www.airitibooks.com/Detail/Detail?PublicationID=P20130712037</v>
      </c>
    </row>
    <row r="506" spans="1:9" ht="21" customHeight="1" x14ac:dyDescent="0.4">
      <c r="A506" s="8" t="s">
        <v>1480</v>
      </c>
      <c r="B506" s="8" t="s">
        <v>1481</v>
      </c>
      <c r="C506" s="8" t="s">
        <v>874</v>
      </c>
      <c r="D506" s="8" t="s">
        <v>873</v>
      </c>
      <c r="E506" s="8" t="s">
        <v>2533</v>
      </c>
      <c r="F506" s="8" t="s">
        <v>1881</v>
      </c>
      <c r="G506" s="8" t="s">
        <v>2534</v>
      </c>
      <c r="H506" s="8" t="s">
        <v>632</v>
      </c>
      <c r="I506" s="7" t="str">
        <f>HYPERLINK("https://www.airitibooks.com/Detail/Detail?PublicationID=P20130712038", "https://www.airitibooks.com/Detail/Detail?PublicationID=P20130712038")</f>
        <v>https://www.airitibooks.com/Detail/Detail?PublicationID=P20130712038</v>
      </c>
    </row>
    <row r="507" spans="1:9" ht="21" customHeight="1" x14ac:dyDescent="0.4">
      <c r="A507" s="8" t="s">
        <v>1464</v>
      </c>
      <c r="B507" s="8" t="s">
        <v>1465</v>
      </c>
      <c r="C507" s="8" t="s">
        <v>491</v>
      </c>
      <c r="D507" s="8" t="s">
        <v>875</v>
      </c>
      <c r="E507" s="8" t="s">
        <v>2535</v>
      </c>
      <c r="F507" s="8" t="s">
        <v>2085</v>
      </c>
      <c r="G507" s="8" t="s">
        <v>2085</v>
      </c>
      <c r="H507" s="8" t="s">
        <v>632</v>
      </c>
      <c r="I507" s="7" t="str">
        <f>HYPERLINK("https://www.airitibooks.com/Detail/Detail?PublicationID=P20130712040", "https://www.airitibooks.com/Detail/Detail?PublicationID=P20130712040")</f>
        <v>https://www.airitibooks.com/Detail/Detail?PublicationID=P20130712040</v>
      </c>
    </row>
    <row r="508" spans="1:9" ht="21" customHeight="1" x14ac:dyDescent="0.4">
      <c r="A508" s="8" t="s">
        <v>1475</v>
      </c>
      <c r="B508" s="8" t="s">
        <v>1539</v>
      </c>
      <c r="C508" s="8" t="s">
        <v>878</v>
      </c>
      <c r="D508" s="8" t="s">
        <v>877</v>
      </c>
      <c r="E508" s="8" t="s">
        <v>876</v>
      </c>
      <c r="F508" s="8" t="s">
        <v>2536</v>
      </c>
      <c r="G508" s="8" t="s">
        <v>2537</v>
      </c>
      <c r="H508" s="8" t="s">
        <v>632</v>
      </c>
      <c r="I508" s="7" t="str">
        <f>HYPERLINK("https://www.airitibooks.com/Detail/Detail?PublicationID=P20130802109", "https://www.airitibooks.com/Detail/Detail?PublicationID=P20130802109")</f>
        <v>https://www.airitibooks.com/Detail/Detail?PublicationID=P20130802109</v>
      </c>
    </row>
    <row r="509" spans="1:9" ht="21" customHeight="1" x14ac:dyDescent="0.4">
      <c r="A509" s="8" t="s">
        <v>1464</v>
      </c>
      <c r="B509" s="8" t="s">
        <v>1484</v>
      </c>
      <c r="C509" s="8" t="s">
        <v>880</v>
      </c>
      <c r="D509" s="8" t="s">
        <v>879</v>
      </c>
      <c r="E509" s="8" t="s">
        <v>2538</v>
      </c>
      <c r="F509" s="8" t="s">
        <v>2055</v>
      </c>
      <c r="G509" s="8" t="s">
        <v>2539</v>
      </c>
      <c r="H509" s="8" t="s">
        <v>9</v>
      </c>
      <c r="I509" s="7" t="str">
        <f>HYPERLINK("https://www.airitibooks.com/Detail/Detail?PublicationID=P20130802125", "https://www.airitibooks.com/Detail/Detail?PublicationID=P20130802125")</f>
        <v>https://www.airitibooks.com/Detail/Detail?PublicationID=P20130802125</v>
      </c>
    </row>
    <row r="510" spans="1:9" ht="21" customHeight="1" x14ac:dyDescent="0.4">
      <c r="A510" s="8" t="s">
        <v>1553</v>
      </c>
      <c r="B510" s="8" t="s">
        <v>1554</v>
      </c>
      <c r="C510" s="8" t="s">
        <v>882</v>
      </c>
      <c r="D510" s="8" t="s">
        <v>881</v>
      </c>
      <c r="E510" s="8" t="s">
        <v>2540</v>
      </c>
      <c r="F510" s="8" t="s">
        <v>2055</v>
      </c>
      <c r="G510" s="8" t="s">
        <v>2541</v>
      </c>
      <c r="H510" s="8" t="s">
        <v>632</v>
      </c>
      <c r="I510" s="7" t="str">
        <f>HYPERLINK("https://www.airitibooks.com/Detail/Detail?PublicationID=P20130802129", "https://www.airitibooks.com/Detail/Detail?PublicationID=P20130802129")</f>
        <v>https://www.airitibooks.com/Detail/Detail?PublicationID=P20130802129</v>
      </c>
    </row>
    <row r="511" spans="1:9" ht="21" customHeight="1" x14ac:dyDescent="0.4">
      <c r="A511" s="8" t="s">
        <v>1480</v>
      </c>
      <c r="B511" s="8" t="s">
        <v>1558</v>
      </c>
      <c r="C511" s="8" t="s">
        <v>166</v>
      </c>
      <c r="D511" s="8" t="s">
        <v>883</v>
      </c>
      <c r="E511" s="8" t="s">
        <v>2542</v>
      </c>
      <c r="F511" s="8" t="s">
        <v>1685</v>
      </c>
      <c r="G511" s="8" t="s">
        <v>2543</v>
      </c>
      <c r="H511" s="8" t="s">
        <v>632</v>
      </c>
      <c r="I511" s="7" t="str">
        <f>HYPERLINK("https://www.airitibooks.com/Detail/Detail?PublicationID=P20130802132", "https://www.airitibooks.com/Detail/Detail?PublicationID=P20130802132")</f>
        <v>https://www.airitibooks.com/Detail/Detail?PublicationID=P20130802132</v>
      </c>
    </row>
    <row r="512" spans="1:9" ht="21" customHeight="1" x14ac:dyDescent="0.4">
      <c r="A512" s="8" t="s">
        <v>1480</v>
      </c>
      <c r="B512" s="8" t="s">
        <v>1558</v>
      </c>
      <c r="C512" s="8" t="s">
        <v>166</v>
      </c>
      <c r="D512" s="8" t="s">
        <v>884</v>
      </c>
      <c r="E512" s="8" t="s">
        <v>2544</v>
      </c>
      <c r="F512" s="8" t="s">
        <v>1685</v>
      </c>
      <c r="G512" s="8" t="s">
        <v>1692</v>
      </c>
      <c r="H512" s="8" t="s">
        <v>632</v>
      </c>
      <c r="I512" s="7" t="str">
        <f>HYPERLINK("https://www.airitibooks.com/Detail/Detail?PublicationID=P20130802133", "https://www.airitibooks.com/Detail/Detail?PublicationID=P20130802133")</f>
        <v>https://www.airitibooks.com/Detail/Detail?PublicationID=P20130802133</v>
      </c>
    </row>
    <row r="513" spans="1:9" ht="21" customHeight="1" x14ac:dyDescent="0.4">
      <c r="A513" s="8" t="s">
        <v>1480</v>
      </c>
      <c r="B513" s="8" t="s">
        <v>1558</v>
      </c>
      <c r="C513" s="8" t="s">
        <v>168</v>
      </c>
      <c r="D513" s="8" t="s">
        <v>885</v>
      </c>
      <c r="E513" s="8" t="s">
        <v>2545</v>
      </c>
      <c r="F513" s="8" t="s">
        <v>1685</v>
      </c>
      <c r="G513" s="8" t="s">
        <v>2546</v>
      </c>
      <c r="H513" s="8" t="s">
        <v>632</v>
      </c>
      <c r="I513" s="7" t="str">
        <f>HYPERLINK("https://www.airitibooks.com/Detail/Detail?PublicationID=P20130802134", "https://www.airitibooks.com/Detail/Detail?PublicationID=P20130802134")</f>
        <v>https://www.airitibooks.com/Detail/Detail?PublicationID=P20130802134</v>
      </c>
    </row>
    <row r="514" spans="1:9" ht="21" customHeight="1" x14ac:dyDescent="0.4">
      <c r="A514" s="8" t="s">
        <v>1480</v>
      </c>
      <c r="B514" s="8" t="s">
        <v>1558</v>
      </c>
      <c r="C514" s="8" t="s">
        <v>887</v>
      </c>
      <c r="D514" s="8" t="s">
        <v>886</v>
      </c>
      <c r="E514" s="8" t="s">
        <v>2547</v>
      </c>
      <c r="F514" s="8" t="s">
        <v>2063</v>
      </c>
      <c r="G514" s="8" t="s">
        <v>2548</v>
      </c>
      <c r="H514" s="8" t="s">
        <v>9</v>
      </c>
      <c r="I514" s="7" t="str">
        <f>HYPERLINK("https://www.airitibooks.com/Detail/Detail?PublicationID=P20130802143", "https://www.airitibooks.com/Detail/Detail?PublicationID=P20130802143")</f>
        <v>https://www.airitibooks.com/Detail/Detail?PublicationID=P20130802143</v>
      </c>
    </row>
    <row r="515" spans="1:9" ht="21" customHeight="1" x14ac:dyDescent="0.4">
      <c r="A515" s="8" t="s">
        <v>1480</v>
      </c>
      <c r="B515" s="8" t="s">
        <v>1558</v>
      </c>
      <c r="C515" s="8" t="s">
        <v>471</v>
      </c>
      <c r="D515" s="8" t="s">
        <v>888</v>
      </c>
      <c r="E515" s="8" t="s">
        <v>2549</v>
      </c>
      <c r="F515" s="8" t="s">
        <v>2063</v>
      </c>
      <c r="G515" s="8" t="s">
        <v>2550</v>
      </c>
      <c r="H515" s="8" t="s">
        <v>632</v>
      </c>
      <c r="I515" s="7" t="str">
        <f>HYPERLINK("https://www.airitibooks.com/Detail/Detail?PublicationID=P20130802144", "https://www.airitibooks.com/Detail/Detail?PublicationID=P20130802144")</f>
        <v>https://www.airitibooks.com/Detail/Detail?PublicationID=P20130802144</v>
      </c>
    </row>
    <row r="516" spans="1:9" ht="21" customHeight="1" x14ac:dyDescent="0.4">
      <c r="A516" s="8" t="s">
        <v>1480</v>
      </c>
      <c r="B516" s="8" t="s">
        <v>1558</v>
      </c>
      <c r="C516" s="8" t="s">
        <v>890</v>
      </c>
      <c r="D516" s="8" t="s">
        <v>889</v>
      </c>
      <c r="E516" s="8" t="s">
        <v>2551</v>
      </c>
      <c r="F516" s="8" t="s">
        <v>2063</v>
      </c>
      <c r="G516" s="8" t="s">
        <v>2552</v>
      </c>
      <c r="H516" s="8" t="s">
        <v>632</v>
      </c>
      <c r="I516" s="7" t="str">
        <f>HYPERLINK("https://www.airitibooks.com/Detail/Detail?PublicationID=P20130802145", "https://www.airitibooks.com/Detail/Detail?PublicationID=P20130802145")</f>
        <v>https://www.airitibooks.com/Detail/Detail?PublicationID=P20130802145</v>
      </c>
    </row>
    <row r="517" spans="1:9" ht="21" customHeight="1" x14ac:dyDescent="0.4">
      <c r="A517" s="8" t="s">
        <v>1480</v>
      </c>
      <c r="B517" s="8" t="s">
        <v>1509</v>
      </c>
      <c r="C517" s="8" t="s">
        <v>892</v>
      </c>
      <c r="D517" s="8" t="s">
        <v>891</v>
      </c>
      <c r="E517" s="8" t="s">
        <v>2553</v>
      </c>
      <c r="F517" s="8" t="s">
        <v>2063</v>
      </c>
      <c r="G517" s="8" t="s">
        <v>2554</v>
      </c>
      <c r="H517" s="8" t="s">
        <v>9</v>
      </c>
      <c r="I517" s="7" t="str">
        <f>HYPERLINK("https://www.airitibooks.com/Detail/Detail?PublicationID=P20130802146", "https://www.airitibooks.com/Detail/Detail?PublicationID=P20130802146")</f>
        <v>https://www.airitibooks.com/Detail/Detail?PublicationID=P20130802146</v>
      </c>
    </row>
    <row r="518" spans="1:9" ht="21" customHeight="1" x14ac:dyDescent="0.4">
      <c r="A518" s="8" t="s">
        <v>1464</v>
      </c>
      <c r="B518" s="8" t="s">
        <v>2555</v>
      </c>
      <c r="C518" s="8" t="s">
        <v>894</v>
      </c>
      <c r="D518" s="8" t="s">
        <v>893</v>
      </c>
      <c r="E518" s="8" t="s">
        <v>2556</v>
      </c>
      <c r="F518" s="8" t="s">
        <v>2557</v>
      </c>
      <c r="G518" s="8" t="s">
        <v>2558</v>
      </c>
      <c r="H518" s="8" t="s">
        <v>632</v>
      </c>
      <c r="I518" s="7" t="str">
        <f>HYPERLINK("https://www.airitibooks.com/Detail/Detail?PublicationID=P20130807090", "https://www.airitibooks.com/Detail/Detail?PublicationID=P20130807090")</f>
        <v>https://www.airitibooks.com/Detail/Detail?PublicationID=P20130807090</v>
      </c>
    </row>
    <row r="519" spans="1:9" ht="21" customHeight="1" x14ac:dyDescent="0.4">
      <c r="A519" s="8" t="s">
        <v>1475</v>
      </c>
      <c r="B519" s="8" t="s">
        <v>1512</v>
      </c>
      <c r="C519" s="8" t="s">
        <v>190</v>
      </c>
      <c r="D519" s="8" t="s">
        <v>895</v>
      </c>
      <c r="E519" s="8" t="s">
        <v>2559</v>
      </c>
      <c r="F519" s="8" t="s">
        <v>2014</v>
      </c>
      <c r="G519" s="8" t="s">
        <v>2560</v>
      </c>
      <c r="H519" s="8" t="s">
        <v>632</v>
      </c>
      <c r="I519" s="7" t="str">
        <f>HYPERLINK("https://www.airitibooks.com/Detail/Detail?PublicationID=P20130808011", "https://www.airitibooks.com/Detail/Detail?PublicationID=P20130808011")</f>
        <v>https://www.airitibooks.com/Detail/Detail?PublicationID=P20130808011</v>
      </c>
    </row>
    <row r="520" spans="1:9" ht="21" customHeight="1" x14ac:dyDescent="0.4">
      <c r="A520" s="8" t="s">
        <v>1475</v>
      </c>
      <c r="B520" s="8" t="s">
        <v>1512</v>
      </c>
      <c r="C520" s="8" t="s">
        <v>897</v>
      </c>
      <c r="D520" s="8" t="s">
        <v>896</v>
      </c>
      <c r="E520" s="8" t="s">
        <v>2561</v>
      </c>
      <c r="F520" s="8" t="s">
        <v>2014</v>
      </c>
      <c r="G520" s="8" t="s">
        <v>2562</v>
      </c>
      <c r="H520" s="8" t="s">
        <v>632</v>
      </c>
      <c r="I520" s="7" t="str">
        <f>HYPERLINK("https://www.airitibooks.com/Detail/Detail?PublicationID=P20130808017", "https://www.airitibooks.com/Detail/Detail?PublicationID=P20130808017")</f>
        <v>https://www.airitibooks.com/Detail/Detail?PublicationID=P20130808017</v>
      </c>
    </row>
    <row r="521" spans="1:9" ht="21" customHeight="1" x14ac:dyDescent="0.4">
      <c r="A521" s="8" t="s">
        <v>1498</v>
      </c>
      <c r="B521" s="8" t="s">
        <v>1795</v>
      </c>
      <c r="C521" s="8" t="s">
        <v>899</v>
      </c>
      <c r="D521" s="8" t="s">
        <v>898</v>
      </c>
      <c r="E521" s="8" t="s">
        <v>2563</v>
      </c>
      <c r="F521" s="8" t="s">
        <v>2564</v>
      </c>
      <c r="G521" s="8" t="s">
        <v>2565</v>
      </c>
      <c r="H521" s="8" t="s">
        <v>9</v>
      </c>
      <c r="I521" s="7" t="str">
        <f>HYPERLINK("https://www.airitibooks.com/Detail/Detail?PublicationID=P20130816003", "https://www.airitibooks.com/Detail/Detail?PublicationID=P20130816003")</f>
        <v>https://www.airitibooks.com/Detail/Detail?PublicationID=P20130816003</v>
      </c>
    </row>
    <row r="522" spans="1:9" ht="21" customHeight="1" x14ac:dyDescent="0.4">
      <c r="A522" s="8" t="s">
        <v>1475</v>
      </c>
      <c r="B522" s="8" t="s">
        <v>1539</v>
      </c>
      <c r="C522" s="8" t="s">
        <v>901</v>
      </c>
      <c r="D522" s="8" t="s">
        <v>900</v>
      </c>
      <c r="E522" s="8" t="s">
        <v>2566</v>
      </c>
      <c r="F522" s="8" t="s">
        <v>2285</v>
      </c>
      <c r="G522" s="8" t="s">
        <v>2567</v>
      </c>
      <c r="H522" s="8" t="s">
        <v>632</v>
      </c>
      <c r="I522" s="7" t="str">
        <f>HYPERLINK("https://www.airitibooks.com/Detail/Detail?PublicationID=P20130816004", "https://www.airitibooks.com/Detail/Detail?PublicationID=P20130816004")</f>
        <v>https://www.airitibooks.com/Detail/Detail?PublicationID=P20130816004</v>
      </c>
    </row>
    <row r="523" spans="1:9" ht="21" customHeight="1" x14ac:dyDescent="0.4">
      <c r="A523" s="8" t="s">
        <v>1553</v>
      </c>
      <c r="B523" s="8" t="s">
        <v>1621</v>
      </c>
      <c r="C523" s="8" t="s">
        <v>903</v>
      </c>
      <c r="D523" s="8" t="s">
        <v>902</v>
      </c>
      <c r="E523" s="8" t="s">
        <v>2568</v>
      </c>
      <c r="F523" s="8" t="s">
        <v>2569</v>
      </c>
      <c r="G523" s="8" t="s">
        <v>2570</v>
      </c>
      <c r="H523" s="8" t="s">
        <v>632</v>
      </c>
      <c r="I523" s="7" t="str">
        <f>HYPERLINK("https://www.airitibooks.com/Detail/Detail?PublicationID=P20130826006", "https://www.airitibooks.com/Detail/Detail?PublicationID=P20130826006")</f>
        <v>https://www.airitibooks.com/Detail/Detail?PublicationID=P20130826006</v>
      </c>
    </row>
    <row r="524" spans="1:9" ht="21" customHeight="1" x14ac:dyDescent="0.4">
      <c r="A524" s="8" t="s">
        <v>1480</v>
      </c>
      <c r="B524" s="8" t="s">
        <v>1509</v>
      </c>
      <c r="C524" s="8" t="s">
        <v>905</v>
      </c>
      <c r="D524" s="8" t="s">
        <v>904</v>
      </c>
      <c r="E524" s="8" t="s">
        <v>2571</v>
      </c>
      <c r="F524" s="8" t="s">
        <v>15</v>
      </c>
      <c r="G524" s="8" t="s">
        <v>1841</v>
      </c>
      <c r="H524" s="8" t="s">
        <v>632</v>
      </c>
      <c r="I524" s="7" t="str">
        <f>HYPERLINK("https://www.airitibooks.com/Detail/Detail?PublicationID=P20130829037", "https://www.airitibooks.com/Detail/Detail?PublicationID=P20130829037")</f>
        <v>https://www.airitibooks.com/Detail/Detail?PublicationID=P20130829037</v>
      </c>
    </row>
    <row r="525" spans="1:9" ht="21" customHeight="1" x14ac:dyDescent="0.4">
      <c r="A525" s="8" t="s">
        <v>1528</v>
      </c>
      <c r="B525" s="8" t="s">
        <v>1550</v>
      </c>
      <c r="C525" s="8" t="s">
        <v>907</v>
      </c>
      <c r="D525" s="8" t="s">
        <v>906</v>
      </c>
      <c r="E525" s="8" t="s">
        <v>2572</v>
      </c>
      <c r="F525" s="8" t="s">
        <v>2573</v>
      </c>
      <c r="G525" s="8" t="s">
        <v>2574</v>
      </c>
      <c r="H525" s="8" t="s">
        <v>9</v>
      </c>
      <c r="I525" s="7" t="str">
        <f>HYPERLINK("https://www.airitibooks.com/Detail/Detail?PublicationID=P20130829059", "https://www.airitibooks.com/Detail/Detail?PublicationID=P20130829059")</f>
        <v>https://www.airitibooks.com/Detail/Detail?PublicationID=P20130829059</v>
      </c>
    </row>
    <row r="526" spans="1:9" ht="21" customHeight="1" x14ac:dyDescent="0.4">
      <c r="A526" s="8" t="s">
        <v>1475</v>
      </c>
      <c r="B526" s="8" t="s">
        <v>1547</v>
      </c>
      <c r="C526" s="8" t="s">
        <v>783</v>
      </c>
      <c r="D526" s="8" t="s">
        <v>908</v>
      </c>
      <c r="E526" s="8" t="s">
        <v>2575</v>
      </c>
      <c r="F526" s="8" t="s">
        <v>2573</v>
      </c>
      <c r="G526" s="8" t="s">
        <v>2576</v>
      </c>
      <c r="H526" s="8" t="s">
        <v>9</v>
      </c>
      <c r="I526" s="7" t="str">
        <f>HYPERLINK("https://www.airitibooks.com/Detail/Detail?PublicationID=P20130829068", "https://www.airitibooks.com/Detail/Detail?PublicationID=P20130829068")</f>
        <v>https://www.airitibooks.com/Detail/Detail?PublicationID=P20130829068</v>
      </c>
    </row>
    <row r="527" spans="1:9" ht="21" customHeight="1" x14ac:dyDescent="0.4">
      <c r="A527" s="8" t="s">
        <v>1480</v>
      </c>
      <c r="B527" s="8" t="s">
        <v>1558</v>
      </c>
      <c r="C527" s="8" t="s">
        <v>763</v>
      </c>
      <c r="D527" s="8" t="s">
        <v>909</v>
      </c>
      <c r="E527" s="8" t="s">
        <v>2577</v>
      </c>
      <c r="F527" s="8" t="s">
        <v>2578</v>
      </c>
      <c r="G527" s="8" t="s">
        <v>2579</v>
      </c>
      <c r="H527" s="8" t="s">
        <v>3</v>
      </c>
      <c r="I527" s="7" t="str">
        <f>HYPERLINK("https://www.airitibooks.com/Detail/Detail?PublicationID=P20130830055", "https://www.airitibooks.com/Detail/Detail?PublicationID=P20130830055")</f>
        <v>https://www.airitibooks.com/Detail/Detail?PublicationID=P20130830055</v>
      </c>
    </row>
    <row r="528" spans="1:9" ht="21" customHeight="1" x14ac:dyDescent="0.4">
      <c r="A528" s="8" t="s">
        <v>1464</v>
      </c>
      <c r="B528" s="8" t="s">
        <v>1484</v>
      </c>
      <c r="C528" s="8" t="s">
        <v>121</v>
      </c>
      <c r="D528" s="8" t="s">
        <v>911</v>
      </c>
      <c r="E528" s="8" t="s">
        <v>2580</v>
      </c>
      <c r="F528" s="8" t="s">
        <v>2578</v>
      </c>
      <c r="G528" s="8" t="s">
        <v>2581</v>
      </c>
      <c r="H528" s="8" t="s">
        <v>9</v>
      </c>
      <c r="I528" s="7" t="str">
        <f>HYPERLINK("https://www.airitibooks.com/Detail/Detail?PublicationID=P20130830058", "https://www.airitibooks.com/Detail/Detail?PublicationID=P20130830058")</f>
        <v>https://www.airitibooks.com/Detail/Detail?PublicationID=P20130830058</v>
      </c>
    </row>
    <row r="529" spans="1:9" ht="21" customHeight="1" x14ac:dyDescent="0.4">
      <c r="A529" s="8" t="s">
        <v>1480</v>
      </c>
      <c r="B529" s="8" t="s">
        <v>1490</v>
      </c>
      <c r="C529" s="8" t="s">
        <v>913</v>
      </c>
      <c r="D529" s="8" t="s">
        <v>912</v>
      </c>
      <c r="E529" s="8" t="s">
        <v>2582</v>
      </c>
      <c r="F529" s="8" t="s">
        <v>2578</v>
      </c>
      <c r="G529" s="8" t="s">
        <v>2583</v>
      </c>
      <c r="H529" s="8" t="s">
        <v>9</v>
      </c>
      <c r="I529" s="7" t="str">
        <f>HYPERLINK("https://www.airitibooks.com/Detail/Detail?PublicationID=P20130830059", "https://www.airitibooks.com/Detail/Detail?PublicationID=P20130830059")</f>
        <v>https://www.airitibooks.com/Detail/Detail?PublicationID=P20130830059</v>
      </c>
    </row>
    <row r="530" spans="1:9" ht="21" customHeight="1" x14ac:dyDescent="0.4">
      <c r="A530" s="8" t="s">
        <v>1480</v>
      </c>
      <c r="B530" s="8" t="s">
        <v>1558</v>
      </c>
      <c r="C530" s="8" t="s">
        <v>402</v>
      </c>
      <c r="D530" s="8" t="s">
        <v>914</v>
      </c>
      <c r="E530" s="8" t="s">
        <v>2584</v>
      </c>
      <c r="F530" s="8" t="s">
        <v>2578</v>
      </c>
      <c r="G530" s="8" t="s">
        <v>2585</v>
      </c>
      <c r="H530" s="8" t="s">
        <v>3</v>
      </c>
      <c r="I530" s="7" t="str">
        <f>HYPERLINK("https://www.airitibooks.com/Detail/Detail?PublicationID=P20130830061", "https://www.airitibooks.com/Detail/Detail?PublicationID=P20130830061")</f>
        <v>https://www.airitibooks.com/Detail/Detail?PublicationID=P20130830061</v>
      </c>
    </row>
    <row r="531" spans="1:9" ht="21" customHeight="1" x14ac:dyDescent="0.4">
      <c r="A531" s="8" t="s">
        <v>1528</v>
      </c>
      <c r="B531" s="8" t="s">
        <v>2586</v>
      </c>
      <c r="C531" s="8" t="s">
        <v>916</v>
      </c>
      <c r="D531" s="8" t="s">
        <v>915</v>
      </c>
      <c r="E531" s="8" t="s">
        <v>2587</v>
      </c>
      <c r="F531" s="8" t="s">
        <v>2578</v>
      </c>
      <c r="G531" s="8" t="s">
        <v>2588</v>
      </c>
      <c r="H531" s="8" t="s">
        <v>9</v>
      </c>
      <c r="I531" s="7" t="str">
        <f>HYPERLINK("https://www.airitibooks.com/Detail/Detail?PublicationID=P20130830066", "https://www.airitibooks.com/Detail/Detail?PublicationID=P20130830066")</f>
        <v>https://www.airitibooks.com/Detail/Detail?PublicationID=P20130830066</v>
      </c>
    </row>
    <row r="532" spans="1:9" ht="21" customHeight="1" x14ac:dyDescent="0.4">
      <c r="A532" s="8" t="s">
        <v>1528</v>
      </c>
      <c r="B532" s="8" t="s">
        <v>2586</v>
      </c>
      <c r="C532" s="8" t="s">
        <v>916</v>
      </c>
      <c r="D532" s="8" t="s">
        <v>917</v>
      </c>
      <c r="E532" s="8" t="s">
        <v>2589</v>
      </c>
      <c r="F532" s="8" t="s">
        <v>2578</v>
      </c>
      <c r="G532" s="8" t="s">
        <v>2590</v>
      </c>
      <c r="H532" s="8" t="s">
        <v>9</v>
      </c>
      <c r="I532" s="7" t="str">
        <f>HYPERLINK("https://www.airitibooks.com/Detail/Detail?PublicationID=P20130830067", "https://www.airitibooks.com/Detail/Detail?PublicationID=P20130830067")</f>
        <v>https://www.airitibooks.com/Detail/Detail?PublicationID=P20130830067</v>
      </c>
    </row>
    <row r="533" spans="1:9" ht="21" customHeight="1" x14ac:dyDescent="0.4">
      <c r="A533" s="8" t="s">
        <v>1480</v>
      </c>
      <c r="B533" s="8" t="s">
        <v>1558</v>
      </c>
      <c r="C533" s="8" t="s">
        <v>919</v>
      </c>
      <c r="D533" s="8" t="s">
        <v>918</v>
      </c>
      <c r="E533" s="8" t="s">
        <v>2591</v>
      </c>
      <c r="F533" s="8" t="s">
        <v>2332</v>
      </c>
      <c r="G533" s="8" t="s">
        <v>2332</v>
      </c>
      <c r="H533" s="8" t="s">
        <v>632</v>
      </c>
      <c r="I533" s="7" t="str">
        <f>HYPERLINK("https://www.airitibooks.com/Detail/Detail?PublicationID=P20130830078", "https://www.airitibooks.com/Detail/Detail?PublicationID=P20130830078")</f>
        <v>https://www.airitibooks.com/Detail/Detail?PublicationID=P20130830078</v>
      </c>
    </row>
    <row r="534" spans="1:9" ht="21" customHeight="1" x14ac:dyDescent="0.4">
      <c r="A534" s="8" t="s">
        <v>1480</v>
      </c>
      <c r="B534" s="8" t="s">
        <v>1558</v>
      </c>
      <c r="C534" s="8" t="s">
        <v>921</v>
      </c>
      <c r="D534" s="8" t="s">
        <v>920</v>
      </c>
      <c r="E534" s="8" t="s">
        <v>2592</v>
      </c>
      <c r="F534" s="8" t="s">
        <v>1514</v>
      </c>
      <c r="G534" s="8" t="s">
        <v>2593</v>
      </c>
      <c r="H534" s="8" t="s">
        <v>9</v>
      </c>
      <c r="I534" s="7" t="str">
        <f>HYPERLINK("https://www.airitibooks.com/Detail/Detail?PublicationID=P20130830097", "https://www.airitibooks.com/Detail/Detail?PublicationID=P20130830097")</f>
        <v>https://www.airitibooks.com/Detail/Detail?PublicationID=P20130830097</v>
      </c>
    </row>
    <row r="535" spans="1:9" ht="21" customHeight="1" x14ac:dyDescent="0.4">
      <c r="A535" s="8" t="s">
        <v>1464</v>
      </c>
      <c r="B535" s="8" t="s">
        <v>1484</v>
      </c>
      <c r="C535" s="8" t="s">
        <v>500</v>
      </c>
      <c r="D535" s="8" t="s">
        <v>922</v>
      </c>
      <c r="E535" s="8" t="s">
        <v>2594</v>
      </c>
      <c r="F535" s="8" t="s">
        <v>1514</v>
      </c>
      <c r="G535" s="8" t="s">
        <v>2593</v>
      </c>
      <c r="H535" s="8" t="s">
        <v>9</v>
      </c>
      <c r="I535" s="7" t="str">
        <f>HYPERLINK("https://www.airitibooks.com/Detail/Detail?PublicationID=P20130830098", "https://www.airitibooks.com/Detail/Detail?PublicationID=P20130830098")</f>
        <v>https://www.airitibooks.com/Detail/Detail?PublicationID=P20130830098</v>
      </c>
    </row>
    <row r="536" spans="1:9" ht="21" customHeight="1" x14ac:dyDescent="0.4">
      <c r="A536" s="8" t="s">
        <v>1480</v>
      </c>
      <c r="B536" s="8" t="s">
        <v>1558</v>
      </c>
      <c r="C536" s="8" t="s">
        <v>763</v>
      </c>
      <c r="D536" s="8" t="s">
        <v>923</v>
      </c>
      <c r="E536" s="8" t="s">
        <v>2595</v>
      </c>
      <c r="F536" s="8" t="s">
        <v>1514</v>
      </c>
      <c r="G536" s="8" t="s">
        <v>2593</v>
      </c>
      <c r="H536" s="8" t="s">
        <v>9</v>
      </c>
      <c r="I536" s="7" t="str">
        <f>HYPERLINK("https://www.airitibooks.com/Detail/Detail?PublicationID=P20130830099", "https://www.airitibooks.com/Detail/Detail?PublicationID=P20130830099")</f>
        <v>https://www.airitibooks.com/Detail/Detail?PublicationID=P20130830099</v>
      </c>
    </row>
    <row r="537" spans="1:9" ht="21" customHeight="1" x14ac:dyDescent="0.4">
      <c r="A537" s="8" t="s">
        <v>1475</v>
      </c>
      <c r="B537" s="8" t="s">
        <v>1739</v>
      </c>
      <c r="C537" s="8" t="s">
        <v>239</v>
      </c>
      <c r="D537" s="8" t="s">
        <v>924</v>
      </c>
      <c r="E537" s="8" t="s">
        <v>2596</v>
      </c>
      <c r="F537" s="8" t="s">
        <v>15</v>
      </c>
      <c r="G537" s="8" t="s">
        <v>2597</v>
      </c>
      <c r="H537" s="8" t="s">
        <v>632</v>
      </c>
      <c r="I537" s="7" t="str">
        <f>HYPERLINK("https://www.airitibooks.com/Detail/Detail?PublicationID=P20130904013", "https://www.airitibooks.com/Detail/Detail?PublicationID=P20130904013")</f>
        <v>https://www.airitibooks.com/Detail/Detail?PublicationID=P20130904013</v>
      </c>
    </row>
    <row r="538" spans="1:9" ht="21" customHeight="1" x14ac:dyDescent="0.4">
      <c r="A538" s="8" t="s">
        <v>1475</v>
      </c>
      <c r="B538" s="8" t="s">
        <v>1512</v>
      </c>
      <c r="C538" s="8" t="s">
        <v>35</v>
      </c>
      <c r="D538" s="8" t="s">
        <v>925</v>
      </c>
      <c r="E538" s="8" t="s">
        <v>2598</v>
      </c>
      <c r="F538" s="8" t="s">
        <v>1514</v>
      </c>
      <c r="G538" s="8" t="s">
        <v>1586</v>
      </c>
      <c r="H538" s="8" t="s">
        <v>632</v>
      </c>
      <c r="I538" s="7" t="str">
        <f>HYPERLINK("https://www.airitibooks.com/Detail/Detail?PublicationID=P20130918143", "https://www.airitibooks.com/Detail/Detail?PublicationID=P20130918143")</f>
        <v>https://www.airitibooks.com/Detail/Detail?PublicationID=P20130918143</v>
      </c>
    </row>
    <row r="539" spans="1:9" ht="21" customHeight="1" x14ac:dyDescent="0.4">
      <c r="A539" s="8" t="s">
        <v>1494</v>
      </c>
      <c r="B539" s="8" t="s">
        <v>1523</v>
      </c>
      <c r="C539" s="8" t="s">
        <v>927</v>
      </c>
      <c r="D539" s="8" t="s">
        <v>926</v>
      </c>
      <c r="E539" s="8" t="s">
        <v>2599</v>
      </c>
      <c r="F539" s="8" t="s">
        <v>2600</v>
      </c>
      <c r="G539" s="8" t="s">
        <v>2601</v>
      </c>
      <c r="H539" s="8" t="s">
        <v>9</v>
      </c>
      <c r="I539" s="7" t="str">
        <f>HYPERLINK("https://www.airitibooks.com/Detail/Detail?PublicationID=P20130924005", "https://www.airitibooks.com/Detail/Detail?PublicationID=P20130924005")</f>
        <v>https://www.airitibooks.com/Detail/Detail?PublicationID=P20130924005</v>
      </c>
    </row>
    <row r="540" spans="1:9" ht="21" customHeight="1" x14ac:dyDescent="0.4">
      <c r="A540" s="8" t="s">
        <v>1553</v>
      </c>
      <c r="B540" s="8" t="s">
        <v>1760</v>
      </c>
      <c r="C540" s="8" t="s">
        <v>929</v>
      </c>
      <c r="D540" s="8" t="s">
        <v>928</v>
      </c>
      <c r="E540" s="8" t="s">
        <v>2602</v>
      </c>
      <c r="F540" s="8" t="s">
        <v>1514</v>
      </c>
      <c r="G540" s="8" t="s">
        <v>2603</v>
      </c>
      <c r="H540" s="8" t="s">
        <v>9</v>
      </c>
      <c r="I540" s="7" t="str">
        <f>HYPERLINK("https://www.airitibooks.com/Detail/Detail?PublicationID=P20130927102", "https://www.airitibooks.com/Detail/Detail?PublicationID=P20130927102")</f>
        <v>https://www.airitibooks.com/Detail/Detail?PublicationID=P20130927102</v>
      </c>
    </row>
    <row r="541" spans="1:9" ht="21" customHeight="1" x14ac:dyDescent="0.4">
      <c r="A541" s="8" t="s">
        <v>1553</v>
      </c>
      <c r="B541" s="8" t="s">
        <v>1760</v>
      </c>
      <c r="C541" s="8" t="s">
        <v>931</v>
      </c>
      <c r="D541" s="8" t="s">
        <v>930</v>
      </c>
      <c r="E541" s="8" t="s">
        <v>2604</v>
      </c>
      <c r="F541" s="8" t="s">
        <v>1514</v>
      </c>
      <c r="G541" s="8" t="s">
        <v>2605</v>
      </c>
      <c r="H541" s="8" t="s">
        <v>9</v>
      </c>
      <c r="I541" s="7" t="str">
        <f>HYPERLINK("https://www.airitibooks.com/Detail/Detail?PublicationID=P20130927103", "https://www.airitibooks.com/Detail/Detail?PublicationID=P20130927103")</f>
        <v>https://www.airitibooks.com/Detail/Detail?PublicationID=P20130927103</v>
      </c>
    </row>
    <row r="542" spans="1:9" ht="21" customHeight="1" x14ac:dyDescent="0.4">
      <c r="A542" s="8" t="s">
        <v>1480</v>
      </c>
      <c r="B542" s="8" t="s">
        <v>1568</v>
      </c>
      <c r="C542" s="8" t="s">
        <v>367</v>
      </c>
      <c r="D542" s="8" t="s">
        <v>932</v>
      </c>
      <c r="E542" s="8" t="s">
        <v>2606</v>
      </c>
      <c r="F542" s="8" t="s">
        <v>2092</v>
      </c>
      <c r="G542" s="8" t="s">
        <v>2607</v>
      </c>
      <c r="H542" s="8" t="s">
        <v>632</v>
      </c>
      <c r="I542" s="7" t="str">
        <f>HYPERLINK("https://www.airitibooks.com/Detail/Detail?PublicationID=P20130927104", "https://www.airitibooks.com/Detail/Detail?PublicationID=P20130927104")</f>
        <v>https://www.airitibooks.com/Detail/Detail?PublicationID=P20130927104</v>
      </c>
    </row>
    <row r="543" spans="1:9" ht="21" customHeight="1" x14ac:dyDescent="0.4">
      <c r="A543" s="8" t="s">
        <v>1475</v>
      </c>
      <c r="B543" s="8" t="s">
        <v>1539</v>
      </c>
      <c r="C543" s="8" t="s">
        <v>934</v>
      </c>
      <c r="D543" s="8" t="s">
        <v>933</v>
      </c>
      <c r="E543" s="8" t="s">
        <v>2608</v>
      </c>
      <c r="F543" s="8" t="s">
        <v>2609</v>
      </c>
      <c r="G543" s="8" t="s">
        <v>2610</v>
      </c>
      <c r="H543" s="8" t="s">
        <v>632</v>
      </c>
      <c r="I543" s="7" t="str">
        <f>HYPERLINK("https://www.airitibooks.com/Detail/Detail?PublicationID=P20131004017", "https://www.airitibooks.com/Detail/Detail?PublicationID=P20131004017")</f>
        <v>https://www.airitibooks.com/Detail/Detail?PublicationID=P20131004017</v>
      </c>
    </row>
    <row r="544" spans="1:9" ht="21" customHeight="1" x14ac:dyDescent="0.4">
      <c r="A544" s="8" t="s">
        <v>1475</v>
      </c>
      <c r="B544" s="8" t="s">
        <v>1539</v>
      </c>
      <c r="C544" s="8" t="s">
        <v>934</v>
      </c>
      <c r="D544" s="8" t="s">
        <v>935</v>
      </c>
      <c r="E544" s="8" t="s">
        <v>2611</v>
      </c>
      <c r="F544" s="8" t="s">
        <v>2609</v>
      </c>
      <c r="G544" s="8" t="s">
        <v>2610</v>
      </c>
      <c r="H544" s="8" t="s">
        <v>632</v>
      </c>
      <c r="I544" s="7" t="str">
        <f>HYPERLINK("https://www.airitibooks.com/Detail/Detail?PublicationID=P20131004018", "https://www.airitibooks.com/Detail/Detail?PublicationID=P20131004018")</f>
        <v>https://www.airitibooks.com/Detail/Detail?PublicationID=P20131004018</v>
      </c>
    </row>
    <row r="545" spans="1:9" ht="21" customHeight="1" x14ac:dyDescent="0.4">
      <c r="A545" s="8" t="s">
        <v>1475</v>
      </c>
      <c r="B545" s="8" t="s">
        <v>1539</v>
      </c>
      <c r="C545" s="8" t="s">
        <v>934</v>
      </c>
      <c r="D545" s="8" t="s">
        <v>936</v>
      </c>
      <c r="E545" s="8" t="s">
        <v>2612</v>
      </c>
      <c r="F545" s="8" t="s">
        <v>2609</v>
      </c>
      <c r="G545" s="8" t="s">
        <v>2610</v>
      </c>
      <c r="H545" s="8" t="s">
        <v>632</v>
      </c>
      <c r="I545" s="7" t="str">
        <f>HYPERLINK("https://www.airitibooks.com/Detail/Detail?PublicationID=P20131004019", "https://www.airitibooks.com/Detail/Detail?PublicationID=P20131004019")</f>
        <v>https://www.airitibooks.com/Detail/Detail?PublicationID=P20131004019</v>
      </c>
    </row>
    <row r="546" spans="1:9" ht="21" customHeight="1" x14ac:dyDescent="0.4">
      <c r="A546" s="8" t="s">
        <v>1475</v>
      </c>
      <c r="B546" s="8" t="s">
        <v>1539</v>
      </c>
      <c r="C546" s="8" t="s">
        <v>934</v>
      </c>
      <c r="D546" s="8" t="s">
        <v>937</v>
      </c>
      <c r="E546" s="8" t="s">
        <v>2613</v>
      </c>
      <c r="F546" s="8" t="s">
        <v>2609</v>
      </c>
      <c r="G546" s="8" t="s">
        <v>2610</v>
      </c>
      <c r="H546" s="8" t="s">
        <v>632</v>
      </c>
      <c r="I546" s="7" t="str">
        <f>HYPERLINK("https://www.airitibooks.com/Detail/Detail?PublicationID=P20131004020", "https://www.airitibooks.com/Detail/Detail?PublicationID=P20131004020")</f>
        <v>https://www.airitibooks.com/Detail/Detail?PublicationID=P20131004020</v>
      </c>
    </row>
    <row r="547" spans="1:9" ht="21" customHeight="1" x14ac:dyDescent="0.4">
      <c r="A547" s="8" t="s">
        <v>1475</v>
      </c>
      <c r="B547" s="8" t="s">
        <v>1539</v>
      </c>
      <c r="C547" s="8" t="s">
        <v>934</v>
      </c>
      <c r="D547" s="8" t="s">
        <v>938</v>
      </c>
      <c r="E547" s="8" t="s">
        <v>2614</v>
      </c>
      <c r="F547" s="8" t="s">
        <v>2609</v>
      </c>
      <c r="G547" s="8" t="s">
        <v>2610</v>
      </c>
      <c r="H547" s="8" t="s">
        <v>632</v>
      </c>
      <c r="I547" s="7" t="str">
        <f>HYPERLINK("https://www.airitibooks.com/Detail/Detail?PublicationID=P20131004021", "https://www.airitibooks.com/Detail/Detail?PublicationID=P20131004021")</f>
        <v>https://www.airitibooks.com/Detail/Detail?PublicationID=P20131004021</v>
      </c>
    </row>
    <row r="548" spans="1:9" ht="21" customHeight="1" x14ac:dyDescent="0.4">
      <c r="A548" s="8" t="s">
        <v>1475</v>
      </c>
      <c r="B548" s="8" t="s">
        <v>1539</v>
      </c>
      <c r="C548" s="8" t="s">
        <v>934</v>
      </c>
      <c r="D548" s="8" t="s">
        <v>939</v>
      </c>
      <c r="E548" s="8" t="s">
        <v>2615</v>
      </c>
      <c r="F548" s="8" t="s">
        <v>2609</v>
      </c>
      <c r="G548" s="8" t="s">
        <v>2610</v>
      </c>
      <c r="H548" s="8" t="s">
        <v>632</v>
      </c>
      <c r="I548" s="7" t="str">
        <f>HYPERLINK("https://www.airitibooks.com/Detail/Detail?PublicationID=P20131004022", "https://www.airitibooks.com/Detail/Detail?PublicationID=P20131004022")</f>
        <v>https://www.airitibooks.com/Detail/Detail?PublicationID=P20131004022</v>
      </c>
    </row>
    <row r="549" spans="1:9" ht="21" customHeight="1" x14ac:dyDescent="0.4">
      <c r="A549" s="8" t="s">
        <v>1475</v>
      </c>
      <c r="B549" s="8" t="s">
        <v>1539</v>
      </c>
      <c r="C549" s="8" t="s">
        <v>934</v>
      </c>
      <c r="D549" s="8" t="s">
        <v>940</v>
      </c>
      <c r="E549" s="8" t="s">
        <v>2616</v>
      </c>
      <c r="F549" s="8" t="s">
        <v>2609</v>
      </c>
      <c r="G549" s="8" t="s">
        <v>2610</v>
      </c>
      <c r="H549" s="8" t="s">
        <v>632</v>
      </c>
      <c r="I549" s="7" t="str">
        <f>HYPERLINK("https://www.airitibooks.com/Detail/Detail?PublicationID=P20131004023", "https://www.airitibooks.com/Detail/Detail?PublicationID=P20131004023")</f>
        <v>https://www.airitibooks.com/Detail/Detail?PublicationID=P20131004023</v>
      </c>
    </row>
    <row r="550" spans="1:9" ht="21" customHeight="1" x14ac:dyDescent="0.4">
      <c r="A550" s="8" t="s">
        <v>1475</v>
      </c>
      <c r="B550" s="8" t="s">
        <v>1539</v>
      </c>
      <c r="C550" s="8" t="s">
        <v>934</v>
      </c>
      <c r="D550" s="8" t="s">
        <v>941</v>
      </c>
      <c r="E550" s="8" t="s">
        <v>2617</v>
      </c>
      <c r="F550" s="8" t="s">
        <v>2609</v>
      </c>
      <c r="G550" s="8" t="s">
        <v>2610</v>
      </c>
      <c r="H550" s="8" t="s">
        <v>632</v>
      </c>
      <c r="I550" s="7" t="str">
        <f>HYPERLINK("https://www.airitibooks.com/Detail/Detail?PublicationID=P20131004024", "https://www.airitibooks.com/Detail/Detail?PublicationID=P20131004024")</f>
        <v>https://www.airitibooks.com/Detail/Detail?PublicationID=P20131004024</v>
      </c>
    </row>
    <row r="551" spans="1:9" ht="21" customHeight="1" x14ac:dyDescent="0.4">
      <c r="A551" s="8" t="s">
        <v>1475</v>
      </c>
      <c r="B551" s="8" t="s">
        <v>1539</v>
      </c>
      <c r="C551" s="8" t="s">
        <v>934</v>
      </c>
      <c r="D551" s="8" t="s">
        <v>942</v>
      </c>
      <c r="E551" s="8" t="s">
        <v>2618</v>
      </c>
      <c r="F551" s="8" t="s">
        <v>2609</v>
      </c>
      <c r="G551" s="8" t="s">
        <v>2610</v>
      </c>
      <c r="H551" s="8" t="s">
        <v>632</v>
      </c>
      <c r="I551" s="7" t="str">
        <f>HYPERLINK("https://www.airitibooks.com/Detail/Detail?PublicationID=P20131004025", "https://www.airitibooks.com/Detail/Detail?PublicationID=P20131004025")</f>
        <v>https://www.airitibooks.com/Detail/Detail?PublicationID=P20131004025</v>
      </c>
    </row>
    <row r="552" spans="1:9" ht="21" customHeight="1" x14ac:dyDescent="0.4">
      <c r="A552" s="8" t="s">
        <v>1475</v>
      </c>
      <c r="B552" s="8" t="s">
        <v>1539</v>
      </c>
      <c r="C552" s="8" t="s">
        <v>934</v>
      </c>
      <c r="D552" s="8" t="s">
        <v>943</v>
      </c>
      <c r="E552" s="8" t="s">
        <v>2619</v>
      </c>
      <c r="F552" s="8" t="s">
        <v>2609</v>
      </c>
      <c r="G552" s="8" t="s">
        <v>2610</v>
      </c>
      <c r="H552" s="8" t="s">
        <v>632</v>
      </c>
      <c r="I552" s="7" t="str">
        <f>HYPERLINK("https://www.airitibooks.com/Detail/Detail?PublicationID=P20131004026", "https://www.airitibooks.com/Detail/Detail?PublicationID=P20131004026")</f>
        <v>https://www.airitibooks.com/Detail/Detail?PublicationID=P20131004026</v>
      </c>
    </row>
    <row r="553" spans="1:9" ht="21" customHeight="1" x14ac:dyDescent="0.4">
      <c r="A553" s="8" t="s">
        <v>1475</v>
      </c>
      <c r="B553" s="8" t="s">
        <v>1539</v>
      </c>
      <c r="C553" s="8" t="s">
        <v>934</v>
      </c>
      <c r="D553" s="8" t="s">
        <v>944</v>
      </c>
      <c r="E553" s="8" t="s">
        <v>2620</v>
      </c>
      <c r="F553" s="8" t="s">
        <v>2609</v>
      </c>
      <c r="G553" s="8" t="s">
        <v>2610</v>
      </c>
      <c r="H553" s="8" t="s">
        <v>632</v>
      </c>
      <c r="I553" s="7" t="str">
        <f>HYPERLINK("https://www.airitibooks.com/Detail/Detail?PublicationID=P20131004027", "https://www.airitibooks.com/Detail/Detail?PublicationID=P20131004027")</f>
        <v>https://www.airitibooks.com/Detail/Detail?PublicationID=P20131004027</v>
      </c>
    </row>
    <row r="554" spans="1:9" ht="21" customHeight="1" x14ac:dyDescent="0.4">
      <c r="A554" s="8" t="s">
        <v>1475</v>
      </c>
      <c r="B554" s="8" t="s">
        <v>1539</v>
      </c>
      <c r="C554" s="8" t="s">
        <v>934</v>
      </c>
      <c r="D554" s="8" t="s">
        <v>945</v>
      </c>
      <c r="E554" s="8" t="s">
        <v>2621</v>
      </c>
      <c r="F554" s="8" t="s">
        <v>2609</v>
      </c>
      <c r="G554" s="8" t="s">
        <v>2610</v>
      </c>
      <c r="H554" s="8" t="s">
        <v>632</v>
      </c>
      <c r="I554" s="7" t="str">
        <f>HYPERLINK("https://www.airitibooks.com/Detail/Detail?PublicationID=P20131004028", "https://www.airitibooks.com/Detail/Detail?PublicationID=P20131004028")</f>
        <v>https://www.airitibooks.com/Detail/Detail?PublicationID=P20131004028</v>
      </c>
    </row>
    <row r="555" spans="1:9" ht="21" customHeight="1" x14ac:dyDescent="0.4">
      <c r="A555" s="8" t="s">
        <v>1475</v>
      </c>
      <c r="B555" s="8" t="s">
        <v>1539</v>
      </c>
      <c r="C555" s="8" t="s">
        <v>934</v>
      </c>
      <c r="D555" s="8" t="s">
        <v>946</v>
      </c>
      <c r="E555" s="8" t="s">
        <v>2622</v>
      </c>
      <c r="F555" s="8" t="s">
        <v>2609</v>
      </c>
      <c r="G555" s="8" t="s">
        <v>2610</v>
      </c>
      <c r="H555" s="8" t="s">
        <v>632</v>
      </c>
      <c r="I555" s="7" t="str">
        <f>HYPERLINK("https://www.airitibooks.com/Detail/Detail?PublicationID=P20131004029", "https://www.airitibooks.com/Detail/Detail?PublicationID=P20131004029")</f>
        <v>https://www.airitibooks.com/Detail/Detail?PublicationID=P20131004029</v>
      </c>
    </row>
    <row r="556" spans="1:9" ht="21" customHeight="1" x14ac:dyDescent="0.4">
      <c r="A556" s="8" t="s">
        <v>1475</v>
      </c>
      <c r="B556" s="8" t="s">
        <v>1539</v>
      </c>
      <c r="C556" s="8" t="s">
        <v>934</v>
      </c>
      <c r="D556" s="8" t="s">
        <v>947</v>
      </c>
      <c r="E556" s="8" t="s">
        <v>2623</v>
      </c>
      <c r="F556" s="8" t="s">
        <v>2609</v>
      </c>
      <c r="G556" s="8" t="s">
        <v>2610</v>
      </c>
      <c r="H556" s="8" t="s">
        <v>632</v>
      </c>
      <c r="I556" s="7" t="str">
        <f>HYPERLINK("https://www.airitibooks.com/Detail/Detail?PublicationID=P20131004030", "https://www.airitibooks.com/Detail/Detail?PublicationID=P20131004030")</f>
        <v>https://www.airitibooks.com/Detail/Detail?PublicationID=P20131004030</v>
      </c>
    </row>
    <row r="557" spans="1:9" ht="21" customHeight="1" x14ac:dyDescent="0.4">
      <c r="A557" s="8" t="s">
        <v>1475</v>
      </c>
      <c r="B557" s="8" t="s">
        <v>1539</v>
      </c>
      <c r="C557" s="8" t="s">
        <v>934</v>
      </c>
      <c r="D557" s="8" t="s">
        <v>948</v>
      </c>
      <c r="E557" s="8" t="s">
        <v>2624</v>
      </c>
      <c r="F557" s="8" t="s">
        <v>2609</v>
      </c>
      <c r="G557" s="8" t="s">
        <v>2610</v>
      </c>
      <c r="H557" s="8" t="s">
        <v>632</v>
      </c>
      <c r="I557" s="7" t="str">
        <f>HYPERLINK("https://www.airitibooks.com/Detail/Detail?PublicationID=P20131004031", "https://www.airitibooks.com/Detail/Detail?PublicationID=P20131004031")</f>
        <v>https://www.airitibooks.com/Detail/Detail?PublicationID=P20131004031</v>
      </c>
    </row>
    <row r="558" spans="1:9" ht="21" customHeight="1" x14ac:dyDescent="0.4">
      <c r="A558" s="8" t="s">
        <v>1475</v>
      </c>
      <c r="B558" s="8" t="s">
        <v>1539</v>
      </c>
      <c r="C558" s="8" t="s">
        <v>934</v>
      </c>
      <c r="D558" s="8" t="s">
        <v>949</v>
      </c>
      <c r="E558" s="8" t="s">
        <v>2625</v>
      </c>
      <c r="F558" s="8" t="s">
        <v>2609</v>
      </c>
      <c r="G558" s="8" t="s">
        <v>2610</v>
      </c>
      <c r="H558" s="8" t="s">
        <v>632</v>
      </c>
      <c r="I558" s="7" t="str">
        <f>HYPERLINK("https://www.airitibooks.com/Detail/Detail?PublicationID=P20131004032", "https://www.airitibooks.com/Detail/Detail?PublicationID=P20131004032")</f>
        <v>https://www.airitibooks.com/Detail/Detail?PublicationID=P20131004032</v>
      </c>
    </row>
    <row r="559" spans="1:9" ht="21" customHeight="1" x14ac:dyDescent="0.4">
      <c r="A559" s="8" t="s">
        <v>1475</v>
      </c>
      <c r="B559" s="8" t="s">
        <v>1539</v>
      </c>
      <c r="C559" s="8" t="s">
        <v>934</v>
      </c>
      <c r="D559" s="8" t="s">
        <v>950</v>
      </c>
      <c r="E559" s="8" t="s">
        <v>2626</v>
      </c>
      <c r="F559" s="8" t="s">
        <v>2609</v>
      </c>
      <c r="G559" s="8" t="s">
        <v>2610</v>
      </c>
      <c r="H559" s="8" t="s">
        <v>632</v>
      </c>
      <c r="I559" s="7" t="str">
        <f>HYPERLINK("https://www.airitibooks.com/Detail/Detail?PublicationID=P20131004033", "https://www.airitibooks.com/Detail/Detail?PublicationID=P20131004033")</f>
        <v>https://www.airitibooks.com/Detail/Detail?PublicationID=P20131004033</v>
      </c>
    </row>
    <row r="560" spans="1:9" ht="21" customHeight="1" x14ac:dyDescent="0.4">
      <c r="A560" s="8" t="s">
        <v>1553</v>
      </c>
      <c r="B560" s="8" t="s">
        <v>1554</v>
      </c>
      <c r="C560" s="8" t="s">
        <v>72</v>
      </c>
      <c r="D560" s="8" t="s">
        <v>951</v>
      </c>
      <c r="E560" s="8" t="s">
        <v>2627</v>
      </c>
      <c r="F560" s="8" t="s">
        <v>15</v>
      </c>
      <c r="G560" s="8" t="s">
        <v>2628</v>
      </c>
      <c r="H560" s="8" t="s">
        <v>632</v>
      </c>
      <c r="I560" s="7" t="str">
        <f>HYPERLINK("https://www.airitibooks.com/Detail/Detail?PublicationID=P20131017009", "https://www.airitibooks.com/Detail/Detail?PublicationID=P20131017009")</f>
        <v>https://www.airitibooks.com/Detail/Detail?PublicationID=P20131017009</v>
      </c>
    </row>
    <row r="561" spans="1:9" ht="21" customHeight="1" x14ac:dyDescent="0.4">
      <c r="A561" s="8" t="s">
        <v>1480</v>
      </c>
      <c r="B561" s="8" t="s">
        <v>1509</v>
      </c>
      <c r="C561" s="8" t="s">
        <v>421</v>
      </c>
      <c r="D561" s="8" t="s">
        <v>952</v>
      </c>
      <c r="E561" s="8" t="s">
        <v>2629</v>
      </c>
      <c r="F561" s="8" t="s">
        <v>15</v>
      </c>
      <c r="G561" s="8" t="s">
        <v>2630</v>
      </c>
      <c r="H561" s="8" t="s">
        <v>632</v>
      </c>
      <c r="I561" s="7" t="str">
        <f>HYPERLINK("https://www.airitibooks.com/Detail/Detail?PublicationID=P20131017010", "https://www.airitibooks.com/Detail/Detail?PublicationID=P20131017010")</f>
        <v>https://www.airitibooks.com/Detail/Detail?PublicationID=P20131017010</v>
      </c>
    </row>
    <row r="562" spans="1:9" ht="21" customHeight="1" x14ac:dyDescent="0.4">
      <c r="A562" s="8" t="s">
        <v>1553</v>
      </c>
      <c r="B562" s="8" t="s">
        <v>1554</v>
      </c>
      <c r="C562" s="8" t="s">
        <v>677</v>
      </c>
      <c r="D562" s="8" t="s">
        <v>953</v>
      </c>
      <c r="E562" s="8" t="s">
        <v>2631</v>
      </c>
      <c r="F562" s="8" t="s">
        <v>1616</v>
      </c>
      <c r="G562" s="8" t="s">
        <v>2632</v>
      </c>
      <c r="H562" s="8" t="s">
        <v>632</v>
      </c>
      <c r="I562" s="7" t="str">
        <f>HYPERLINK("https://www.airitibooks.com/Detail/Detail?PublicationID=P20131017087", "https://www.airitibooks.com/Detail/Detail?PublicationID=P20131017087")</f>
        <v>https://www.airitibooks.com/Detail/Detail?PublicationID=P20131017087</v>
      </c>
    </row>
    <row r="563" spans="1:9" ht="21" customHeight="1" x14ac:dyDescent="0.4">
      <c r="A563" s="8" t="s">
        <v>1553</v>
      </c>
      <c r="B563" s="8" t="s">
        <v>1621</v>
      </c>
      <c r="C563" s="8" t="s">
        <v>955</v>
      </c>
      <c r="D563" s="8" t="s">
        <v>954</v>
      </c>
      <c r="E563" s="8" t="s">
        <v>2633</v>
      </c>
      <c r="F563" s="8" t="s">
        <v>2569</v>
      </c>
      <c r="G563" s="8" t="s">
        <v>2570</v>
      </c>
      <c r="H563" s="8" t="s">
        <v>632</v>
      </c>
      <c r="I563" s="7" t="str">
        <f>HYPERLINK("https://www.airitibooks.com/Detail/Detail?PublicationID=P20131017088", "https://www.airitibooks.com/Detail/Detail?PublicationID=P20131017088")</f>
        <v>https://www.airitibooks.com/Detail/Detail?PublicationID=P20131017088</v>
      </c>
    </row>
    <row r="564" spans="1:9" ht="21" customHeight="1" x14ac:dyDescent="0.4">
      <c r="A564" s="8" t="s">
        <v>1553</v>
      </c>
      <c r="B564" s="8" t="s">
        <v>1621</v>
      </c>
      <c r="C564" s="8" t="s">
        <v>955</v>
      </c>
      <c r="D564" s="8" t="s">
        <v>956</v>
      </c>
      <c r="E564" s="8" t="s">
        <v>2634</v>
      </c>
      <c r="F564" s="8" t="s">
        <v>2569</v>
      </c>
      <c r="G564" s="8" t="s">
        <v>2635</v>
      </c>
      <c r="H564" s="8" t="s">
        <v>632</v>
      </c>
      <c r="I564" s="7" t="str">
        <f>HYPERLINK("https://www.airitibooks.com/Detail/Detail?PublicationID=P20131017091", "https://www.airitibooks.com/Detail/Detail?PublicationID=P20131017091")</f>
        <v>https://www.airitibooks.com/Detail/Detail?PublicationID=P20131017091</v>
      </c>
    </row>
    <row r="565" spans="1:9" ht="21" customHeight="1" x14ac:dyDescent="0.4">
      <c r="A565" s="8" t="s">
        <v>1475</v>
      </c>
      <c r="B565" s="8" t="s">
        <v>1592</v>
      </c>
      <c r="C565" s="8" t="s">
        <v>716</v>
      </c>
      <c r="D565" s="8" t="s">
        <v>957</v>
      </c>
      <c r="E565" s="8" t="s">
        <v>2636</v>
      </c>
      <c r="F565" s="8" t="s">
        <v>15</v>
      </c>
      <c r="G565" s="8" t="s">
        <v>2202</v>
      </c>
      <c r="H565" s="8" t="s">
        <v>632</v>
      </c>
      <c r="I565" s="7" t="str">
        <f>HYPERLINK("https://www.airitibooks.com/Detail/Detail?PublicationID=P20131024058", "https://www.airitibooks.com/Detail/Detail?PublicationID=P20131024058")</f>
        <v>https://www.airitibooks.com/Detail/Detail?PublicationID=P20131024058</v>
      </c>
    </row>
    <row r="566" spans="1:9" ht="21" customHeight="1" x14ac:dyDescent="0.4">
      <c r="A566" s="8" t="s">
        <v>1517</v>
      </c>
      <c r="B566" s="8" t="s">
        <v>2637</v>
      </c>
      <c r="C566" s="8" t="s">
        <v>959</v>
      </c>
      <c r="D566" s="8" t="s">
        <v>958</v>
      </c>
      <c r="E566" s="8" t="s">
        <v>2638</v>
      </c>
      <c r="F566" s="8" t="s">
        <v>2256</v>
      </c>
      <c r="G566" s="8" t="s">
        <v>2639</v>
      </c>
      <c r="H566" s="8" t="s">
        <v>632</v>
      </c>
      <c r="I566" s="7" t="str">
        <f>HYPERLINK("https://www.airitibooks.com/Detail/Detail?PublicationID=P20131024101", "https://www.airitibooks.com/Detail/Detail?PublicationID=P20131024101")</f>
        <v>https://www.airitibooks.com/Detail/Detail?PublicationID=P20131024101</v>
      </c>
    </row>
    <row r="567" spans="1:9" ht="21" customHeight="1" x14ac:dyDescent="0.4">
      <c r="A567" s="8" t="s">
        <v>1528</v>
      </c>
      <c r="B567" s="8" t="s">
        <v>1813</v>
      </c>
      <c r="C567" s="8" t="s">
        <v>961</v>
      </c>
      <c r="D567" s="8" t="s">
        <v>960</v>
      </c>
      <c r="E567" s="8" t="s">
        <v>2640</v>
      </c>
      <c r="F567" s="8" t="s">
        <v>2256</v>
      </c>
      <c r="G567" s="8" t="s">
        <v>2641</v>
      </c>
      <c r="H567" s="8" t="s">
        <v>632</v>
      </c>
      <c r="I567" s="7" t="str">
        <f>HYPERLINK("https://www.airitibooks.com/Detail/Detail?PublicationID=P20131024102", "https://www.airitibooks.com/Detail/Detail?PublicationID=P20131024102")</f>
        <v>https://www.airitibooks.com/Detail/Detail?PublicationID=P20131024102</v>
      </c>
    </row>
    <row r="568" spans="1:9" ht="21" customHeight="1" x14ac:dyDescent="0.4">
      <c r="A568" s="8" t="s">
        <v>1528</v>
      </c>
      <c r="B568" s="8" t="s">
        <v>2298</v>
      </c>
      <c r="C568" s="8" t="s">
        <v>963</v>
      </c>
      <c r="D568" s="8" t="s">
        <v>962</v>
      </c>
      <c r="E568" s="8" t="s">
        <v>2642</v>
      </c>
      <c r="F568" s="8" t="s">
        <v>2256</v>
      </c>
      <c r="G568" s="8" t="s">
        <v>2643</v>
      </c>
      <c r="H568" s="8" t="s">
        <v>632</v>
      </c>
      <c r="I568" s="7" t="str">
        <f>HYPERLINK("https://www.airitibooks.com/Detail/Detail?PublicationID=P20131024103", "https://www.airitibooks.com/Detail/Detail?PublicationID=P20131024103")</f>
        <v>https://www.airitibooks.com/Detail/Detail?PublicationID=P20131024103</v>
      </c>
    </row>
    <row r="569" spans="1:9" ht="21" customHeight="1" x14ac:dyDescent="0.4">
      <c r="A569" s="8" t="s">
        <v>1528</v>
      </c>
      <c r="B569" s="8" t="s">
        <v>1550</v>
      </c>
      <c r="C569" s="8" t="s">
        <v>216</v>
      </c>
      <c r="D569" s="8" t="s">
        <v>964</v>
      </c>
      <c r="E569" s="8" t="s">
        <v>2644</v>
      </c>
      <c r="F569" s="8" t="s">
        <v>2256</v>
      </c>
      <c r="G569" s="8" t="s">
        <v>2645</v>
      </c>
      <c r="H569" s="8" t="s">
        <v>632</v>
      </c>
      <c r="I569" s="7" t="str">
        <f>HYPERLINK("https://www.airitibooks.com/Detail/Detail?PublicationID=P20131024105", "https://www.airitibooks.com/Detail/Detail?PublicationID=P20131024105")</f>
        <v>https://www.airitibooks.com/Detail/Detail?PublicationID=P20131024105</v>
      </c>
    </row>
    <row r="570" spans="1:9" ht="21" customHeight="1" x14ac:dyDescent="0.4">
      <c r="A570" s="8" t="s">
        <v>1464</v>
      </c>
      <c r="B570" s="8" t="s">
        <v>1608</v>
      </c>
      <c r="C570" s="8" t="s">
        <v>26</v>
      </c>
      <c r="D570" s="8" t="s">
        <v>965</v>
      </c>
      <c r="E570" s="8" t="s">
        <v>2646</v>
      </c>
      <c r="F570" s="8" t="s">
        <v>1467</v>
      </c>
      <c r="G570" s="8" t="s">
        <v>2647</v>
      </c>
      <c r="H570" s="8" t="s">
        <v>966</v>
      </c>
      <c r="I570" s="7" t="str">
        <f>HYPERLINK("https://www.airitibooks.com/Detail/Detail?PublicationID=P20131024210", "https://www.airitibooks.com/Detail/Detail?PublicationID=P20131024210")</f>
        <v>https://www.airitibooks.com/Detail/Detail?PublicationID=P20131024210</v>
      </c>
    </row>
    <row r="571" spans="1:9" ht="21" customHeight="1" x14ac:dyDescent="0.4">
      <c r="A571" s="8" t="s">
        <v>1498</v>
      </c>
      <c r="B571" s="8" t="s">
        <v>1663</v>
      </c>
      <c r="C571" s="8" t="s">
        <v>968</v>
      </c>
      <c r="D571" s="8" t="s">
        <v>967</v>
      </c>
      <c r="E571" s="8" t="s">
        <v>2648</v>
      </c>
      <c r="F571" s="8" t="s">
        <v>1467</v>
      </c>
      <c r="G571" s="8" t="s">
        <v>2649</v>
      </c>
      <c r="H571" s="8" t="s">
        <v>632</v>
      </c>
      <c r="I571" s="7" t="str">
        <f>HYPERLINK("https://www.airitibooks.com/Detail/Detail?PublicationID=P20131024211", "https://www.airitibooks.com/Detail/Detail?PublicationID=P20131024211")</f>
        <v>https://www.airitibooks.com/Detail/Detail?PublicationID=P20131024211</v>
      </c>
    </row>
    <row r="572" spans="1:9" ht="21" customHeight="1" x14ac:dyDescent="0.4">
      <c r="A572" s="8" t="s">
        <v>1498</v>
      </c>
      <c r="B572" s="8" t="s">
        <v>1663</v>
      </c>
      <c r="C572" s="8" t="s">
        <v>143</v>
      </c>
      <c r="D572" s="8" t="s">
        <v>969</v>
      </c>
      <c r="E572" s="8" t="s">
        <v>1664</v>
      </c>
      <c r="F572" s="8" t="s">
        <v>1467</v>
      </c>
      <c r="G572" s="8" t="s">
        <v>2650</v>
      </c>
      <c r="H572" s="8" t="s">
        <v>459</v>
      </c>
      <c r="I572" s="7" t="str">
        <f>HYPERLINK("https://www.airitibooks.com/Detail/Detail?PublicationID=P20131024212", "https://www.airitibooks.com/Detail/Detail?PublicationID=P20131024212")</f>
        <v>https://www.airitibooks.com/Detail/Detail?PublicationID=P20131024212</v>
      </c>
    </row>
    <row r="573" spans="1:9" ht="21" customHeight="1" x14ac:dyDescent="0.4">
      <c r="A573" s="8" t="s">
        <v>1498</v>
      </c>
      <c r="B573" s="8" t="s">
        <v>1663</v>
      </c>
      <c r="C573" s="8" t="s">
        <v>143</v>
      </c>
      <c r="D573" s="8" t="s">
        <v>970</v>
      </c>
      <c r="E573" s="8" t="s">
        <v>2651</v>
      </c>
      <c r="F573" s="8" t="s">
        <v>1467</v>
      </c>
      <c r="G573" s="8" t="s">
        <v>2652</v>
      </c>
      <c r="H573" s="8" t="s">
        <v>632</v>
      </c>
      <c r="I573" s="7" t="str">
        <f>HYPERLINK("https://www.airitibooks.com/Detail/Detail?PublicationID=P20131024213", "https://www.airitibooks.com/Detail/Detail?PublicationID=P20131024213")</f>
        <v>https://www.airitibooks.com/Detail/Detail?PublicationID=P20131024213</v>
      </c>
    </row>
    <row r="574" spans="1:9" ht="21" customHeight="1" x14ac:dyDescent="0.4">
      <c r="A574" s="8" t="s">
        <v>1464</v>
      </c>
      <c r="B574" s="8" t="s">
        <v>1465</v>
      </c>
      <c r="C574" s="8" t="s">
        <v>145</v>
      </c>
      <c r="D574" s="8" t="s">
        <v>971</v>
      </c>
      <c r="E574" s="8" t="s">
        <v>1666</v>
      </c>
      <c r="F574" s="8" t="s">
        <v>1467</v>
      </c>
      <c r="G574" s="8" t="s">
        <v>2653</v>
      </c>
      <c r="H574" s="8" t="s">
        <v>459</v>
      </c>
      <c r="I574" s="7" t="str">
        <f>HYPERLINK("https://www.airitibooks.com/Detail/Detail?PublicationID=P20131024214", "https://www.airitibooks.com/Detail/Detail?PublicationID=P20131024214")</f>
        <v>https://www.airitibooks.com/Detail/Detail?PublicationID=P20131024214</v>
      </c>
    </row>
    <row r="575" spans="1:9" ht="21" customHeight="1" x14ac:dyDescent="0.4">
      <c r="A575" s="8" t="s">
        <v>1464</v>
      </c>
      <c r="B575" s="8" t="s">
        <v>1465</v>
      </c>
      <c r="C575" s="8" t="s">
        <v>147</v>
      </c>
      <c r="D575" s="8" t="s">
        <v>972</v>
      </c>
      <c r="E575" s="8" t="s">
        <v>1466</v>
      </c>
      <c r="F575" s="8" t="s">
        <v>1467</v>
      </c>
      <c r="G575" s="8" t="s">
        <v>2654</v>
      </c>
      <c r="H575" s="8" t="s">
        <v>973</v>
      </c>
      <c r="I575" s="7" t="str">
        <f>HYPERLINK("https://www.airitibooks.com/Detail/Detail?PublicationID=P20131024215", "https://www.airitibooks.com/Detail/Detail?PublicationID=P20131024215")</f>
        <v>https://www.airitibooks.com/Detail/Detail?PublicationID=P20131024215</v>
      </c>
    </row>
    <row r="576" spans="1:9" ht="21" customHeight="1" x14ac:dyDescent="0.4">
      <c r="A576" s="8" t="s">
        <v>1464</v>
      </c>
      <c r="B576" s="8" t="s">
        <v>1465</v>
      </c>
      <c r="C576" s="8" t="s">
        <v>147</v>
      </c>
      <c r="D576" s="8" t="s">
        <v>974</v>
      </c>
      <c r="E576" s="8" t="s">
        <v>2655</v>
      </c>
      <c r="F576" s="8" t="s">
        <v>1467</v>
      </c>
      <c r="G576" s="8" t="s">
        <v>2656</v>
      </c>
      <c r="H576" s="8" t="s">
        <v>632</v>
      </c>
      <c r="I576" s="7" t="str">
        <f>HYPERLINK("https://www.airitibooks.com/Detail/Detail?PublicationID=P20131024216", "https://www.airitibooks.com/Detail/Detail?PublicationID=P20131024216")</f>
        <v>https://www.airitibooks.com/Detail/Detail?PublicationID=P20131024216</v>
      </c>
    </row>
    <row r="577" spans="1:9" ht="21" customHeight="1" x14ac:dyDescent="0.4">
      <c r="A577" s="8" t="s">
        <v>1464</v>
      </c>
      <c r="B577" s="8" t="s">
        <v>1465</v>
      </c>
      <c r="C577" s="8" t="s">
        <v>147</v>
      </c>
      <c r="D577" s="8" t="s">
        <v>975</v>
      </c>
      <c r="E577" s="8" t="s">
        <v>2657</v>
      </c>
      <c r="F577" s="8" t="s">
        <v>1467</v>
      </c>
      <c r="G577" s="8" t="s">
        <v>2656</v>
      </c>
      <c r="H577" s="8" t="s">
        <v>632</v>
      </c>
      <c r="I577" s="7" t="str">
        <f>HYPERLINK("https://www.airitibooks.com/Detail/Detail?PublicationID=P20131024217", "https://www.airitibooks.com/Detail/Detail?PublicationID=P20131024217")</f>
        <v>https://www.airitibooks.com/Detail/Detail?PublicationID=P20131024217</v>
      </c>
    </row>
    <row r="578" spans="1:9" ht="21" customHeight="1" x14ac:dyDescent="0.4">
      <c r="A578" s="8" t="s">
        <v>1464</v>
      </c>
      <c r="B578" s="8" t="s">
        <v>1465</v>
      </c>
      <c r="C578" s="8" t="s">
        <v>7</v>
      </c>
      <c r="D578" s="8" t="s">
        <v>976</v>
      </c>
      <c r="E578" s="8" t="s">
        <v>2658</v>
      </c>
      <c r="F578" s="8" t="s">
        <v>1467</v>
      </c>
      <c r="G578" s="8" t="s">
        <v>2659</v>
      </c>
      <c r="H578" s="8" t="s">
        <v>966</v>
      </c>
      <c r="I578" s="7" t="str">
        <f>HYPERLINK("https://www.airitibooks.com/Detail/Detail?PublicationID=P20131024218", "https://www.airitibooks.com/Detail/Detail?PublicationID=P20131024218")</f>
        <v>https://www.airitibooks.com/Detail/Detail?PublicationID=P20131024218</v>
      </c>
    </row>
    <row r="579" spans="1:9" ht="21" customHeight="1" x14ac:dyDescent="0.4">
      <c r="A579" s="8" t="s">
        <v>1464</v>
      </c>
      <c r="B579" s="8" t="s">
        <v>1465</v>
      </c>
      <c r="C579" s="8" t="s">
        <v>7</v>
      </c>
      <c r="D579" s="8" t="s">
        <v>977</v>
      </c>
      <c r="E579" s="8" t="s">
        <v>2660</v>
      </c>
      <c r="F579" s="8" t="s">
        <v>1467</v>
      </c>
      <c r="G579" s="8" t="s">
        <v>2659</v>
      </c>
      <c r="H579" s="8" t="s">
        <v>966</v>
      </c>
      <c r="I579" s="7" t="str">
        <f>HYPERLINK("https://www.airitibooks.com/Detail/Detail?PublicationID=P20131024219", "https://www.airitibooks.com/Detail/Detail?PublicationID=P20131024219")</f>
        <v>https://www.airitibooks.com/Detail/Detail?PublicationID=P20131024219</v>
      </c>
    </row>
    <row r="580" spans="1:9" ht="21" customHeight="1" x14ac:dyDescent="0.4">
      <c r="A580" s="8" t="s">
        <v>1464</v>
      </c>
      <c r="B580" s="8" t="s">
        <v>1465</v>
      </c>
      <c r="C580" s="8" t="s">
        <v>979</v>
      </c>
      <c r="D580" s="8" t="s">
        <v>978</v>
      </c>
      <c r="E580" s="8" t="s">
        <v>2661</v>
      </c>
      <c r="F580" s="8" t="s">
        <v>1467</v>
      </c>
      <c r="G580" s="8" t="s">
        <v>2662</v>
      </c>
      <c r="H580" s="8" t="s">
        <v>632</v>
      </c>
      <c r="I580" s="7" t="str">
        <f>HYPERLINK("https://www.airitibooks.com/Detail/Detail?PublicationID=P20131024220", "https://www.airitibooks.com/Detail/Detail?PublicationID=P20131024220")</f>
        <v>https://www.airitibooks.com/Detail/Detail?PublicationID=P20131024220</v>
      </c>
    </row>
    <row r="581" spans="1:9" ht="21" customHeight="1" x14ac:dyDescent="0.4">
      <c r="A581" s="8" t="s">
        <v>1464</v>
      </c>
      <c r="B581" s="8" t="s">
        <v>1465</v>
      </c>
      <c r="C581" s="8" t="s">
        <v>455</v>
      </c>
      <c r="D581" s="8" t="s">
        <v>980</v>
      </c>
      <c r="E581" s="8" t="s">
        <v>1680</v>
      </c>
      <c r="F581" s="8" t="s">
        <v>1467</v>
      </c>
      <c r="G581" s="8" t="s">
        <v>2663</v>
      </c>
      <c r="H581" s="8" t="s">
        <v>632</v>
      </c>
      <c r="I581" s="7" t="str">
        <f>HYPERLINK("https://www.airitibooks.com/Detail/Detail?PublicationID=P20131024221", "https://www.airitibooks.com/Detail/Detail?PublicationID=P20131024221")</f>
        <v>https://www.airitibooks.com/Detail/Detail?PublicationID=P20131024221</v>
      </c>
    </row>
    <row r="582" spans="1:9" ht="21" customHeight="1" x14ac:dyDescent="0.4">
      <c r="A582" s="8" t="s">
        <v>1464</v>
      </c>
      <c r="B582" s="8" t="s">
        <v>1465</v>
      </c>
      <c r="C582" s="8" t="s">
        <v>10</v>
      </c>
      <c r="D582" s="8" t="s">
        <v>981</v>
      </c>
      <c r="E582" s="8" t="s">
        <v>1471</v>
      </c>
      <c r="F582" s="8" t="s">
        <v>1467</v>
      </c>
      <c r="G582" s="8" t="s">
        <v>2664</v>
      </c>
      <c r="H582" s="8" t="s">
        <v>632</v>
      </c>
      <c r="I582" s="7" t="str">
        <f>HYPERLINK("https://www.airitibooks.com/Detail/Detail?PublicationID=P20131024222", "https://www.airitibooks.com/Detail/Detail?PublicationID=P20131024222")</f>
        <v>https://www.airitibooks.com/Detail/Detail?PublicationID=P20131024222</v>
      </c>
    </row>
    <row r="583" spans="1:9" ht="21" customHeight="1" x14ac:dyDescent="0.4">
      <c r="A583" s="8" t="s">
        <v>1475</v>
      </c>
      <c r="B583" s="8" t="s">
        <v>1539</v>
      </c>
      <c r="C583" s="8" t="s">
        <v>934</v>
      </c>
      <c r="D583" s="8" t="s">
        <v>982</v>
      </c>
      <c r="E583" s="8" t="s">
        <v>2665</v>
      </c>
      <c r="F583" s="8" t="s">
        <v>2609</v>
      </c>
      <c r="G583" s="8" t="s">
        <v>2610</v>
      </c>
      <c r="H583" s="8" t="s">
        <v>632</v>
      </c>
      <c r="I583" s="7" t="str">
        <f>HYPERLINK("https://www.airitibooks.com/Detail/Detail?PublicationID=P20131101001", "https://www.airitibooks.com/Detail/Detail?PublicationID=P20131101001")</f>
        <v>https://www.airitibooks.com/Detail/Detail?PublicationID=P20131101001</v>
      </c>
    </row>
    <row r="584" spans="1:9" ht="21" customHeight="1" x14ac:dyDescent="0.4">
      <c r="A584" s="8" t="s">
        <v>1475</v>
      </c>
      <c r="B584" s="8" t="s">
        <v>1539</v>
      </c>
      <c r="C584" s="8" t="s">
        <v>934</v>
      </c>
      <c r="D584" s="8" t="s">
        <v>983</v>
      </c>
      <c r="E584" s="8" t="s">
        <v>2666</v>
      </c>
      <c r="F584" s="8" t="s">
        <v>2609</v>
      </c>
      <c r="G584" s="8" t="s">
        <v>2610</v>
      </c>
      <c r="H584" s="8" t="s">
        <v>632</v>
      </c>
      <c r="I584" s="7" t="str">
        <f>HYPERLINK("https://www.airitibooks.com/Detail/Detail?PublicationID=P20131101002", "https://www.airitibooks.com/Detail/Detail?PublicationID=P20131101002")</f>
        <v>https://www.airitibooks.com/Detail/Detail?PublicationID=P20131101002</v>
      </c>
    </row>
    <row r="585" spans="1:9" ht="21" customHeight="1" x14ac:dyDescent="0.4">
      <c r="A585" s="8" t="s">
        <v>1480</v>
      </c>
      <c r="B585" s="8" t="s">
        <v>1481</v>
      </c>
      <c r="C585" s="8" t="s">
        <v>985</v>
      </c>
      <c r="D585" s="8" t="s">
        <v>984</v>
      </c>
      <c r="E585" s="8" t="s">
        <v>2667</v>
      </c>
      <c r="F585" s="8" t="s">
        <v>2108</v>
      </c>
      <c r="G585" s="8" t="s">
        <v>2668</v>
      </c>
      <c r="H585" s="8" t="s">
        <v>9</v>
      </c>
      <c r="I585" s="7" t="str">
        <f>HYPERLINK("https://www.airitibooks.com/Detail/Detail?PublicationID=P20131101009", "https://www.airitibooks.com/Detail/Detail?PublicationID=P20131101009")</f>
        <v>https://www.airitibooks.com/Detail/Detail?PublicationID=P20131101009</v>
      </c>
    </row>
    <row r="586" spans="1:9" ht="21" customHeight="1" x14ac:dyDescent="0.4">
      <c r="A586" s="8" t="s">
        <v>1480</v>
      </c>
      <c r="B586" s="8" t="s">
        <v>1481</v>
      </c>
      <c r="C586" s="8" t="s">
        <v>51</v>
      </c>
      <c r="D586" s="8" t="s">
        <v>986</v>
      </c>
      <c r="E586" s="8" t="s">
        <v>2669</v>
      </c>
      <c r="F586" s="8" t="s">
        <v>2108</v>
      </c>
      <c r="G586" s="8" t="s">
        <v>2670</v>
      </c>
      <c r="H586" s="8" t="s">
        <v>9</v>
      </c>
      <c r="I586" s="7" t="str">
        <f>HYPERLINK("https://www.airitibooks.com/Detail/Detail?PublicationID=P20131101010", "https://www.airitibooks.com/Detail/Detail?PublicationID=P20131101010")</f>
        <v>https://www.airitibooks.com/Detail/Detail?PublicationID=P20131101010</v>
      </c>
    </row>
    <row r="587" spans="1:9" ht="21" customHeight="1" x14ac:dyDescent="0.4">
      <c r="A587" s="8" t="s">
        <v>1480</v>
      </c>
      <c r="B587" s="8" t="s">
        <v>1490</v>
      </c>
      <c r="C587" s="8" t="s">
        <v>988</v>
      </c>
      <c r="D587" s="8" t="s">
        <v>987</v>
      </c>
      <c r="E587" s="8" t="s">
        <v>2671</v>
      </c>
      <c r="F587" s="8" t="s">
        <v>2108</v>
      </c>
      <c r="G587" s="8" t="s">
        <v>2672</v>
      </c>
      <c r="H587" s="8" t="s">
        <v>632</v>
      </c>
      <c r="I587" s="7" t="str">
        <f>HYPERLINK("https://www.airitibooks.com/Detail/Detail?PublicationID=P20131101011", "https://www.airitibooks.com/Detail/Detail?PublicationID=P20131101011")</f>
        <v>https://www.airitibooks.com/Detail/Detail?PublicationID=P20131101011</v>
      </c>
    </row>
    <row r="588" spans="1:9" ht="21" customHeight="1" x14ac:dyDescent="0.4">
      <c r="A588" s="8" t="s">
        <v>1480</v>
      </c>
      <c r="B588" s="8" t="s">
        <v>1481</v>
      </c>
      <c r="C588" s="8" t="s">
        <v>990</v>
      </c>
      <c r="D588" s="8" t="s">
        <v>989</v>
      </c>
      <c r="E588" s="8" t="s">
        <v>2673</v>
      </c>
      <c r="F588" s="8" t="s">
        <v>2108</v>
      </c>
      <c r="G588" s="8" t="s">
        <v>2674</v>
      </c>
      <c r="H588" s="8" t="s">
        <v>632</v>
      </c>
      <c r="I588" s="7" t="str">
        <f>HYPERLINK("https://www.airitibooks.com/Detail/Detail?PublicationID=P20131101012", "https://www.airitibooks.com/Detail/Detail?PublicationID=P20131101012")</f>
        <v>https://www.airitibooks.com/Detail/Detail?PublicationID=P20131101012</v>
      </c>
    </row>
    <row r="589" spans="1:9" ht="21" customHeight="1" x14ac:dyDescent="0.4">
      <c r="A589" s="8" t="s">
        <v>1581</v>
      </c>
      <c r="B589" s="8" t="s">
        <v>2675</v>
      </c>
      <c r="C589" s="8" t="s">
        <v>992</v>
      </c>
      <c r="D589" s="8" t="s">
        <v>991</v>
      </c>
      <c r="E589" s="8" t="s">
        <v>2676</v>
      </c>
      <c r="F589" s="8" t="s">
        <v>2108</v>
      </c>
      <c r="G589" s="8" t="s">
        <v>2677</v>
      </c>
      <c r="H589" s="8" t="s">
        <v>632</v>
      </c>
      <c r="I589" s="7" t="str">
        <f>HYPERLINK("https://www.airitibooks.com/Detail/Detail?PublicationID=P20131101013", "https://www.airitibooks.com/Detail/Detail?PublicationID=P20131101013")</f>
        <v>https://www.airitibooks.com/Detail/Detail?PublicationID=P20131101013</v>
      </c>
    </row>
    <row r="590" spans="1:9" ht="21" customHeight="1" x14ac:dyDescent="0.4">
      <c r="A590" s="8" t="s">
        <v>1475</v>
      </c>
      <c r="B590" s="8" t="s">
        <v>2112</v>
      </c>
      <c r="C590" s="8" t="s">
        <v>994</v>
      </c>
      <c r="D590" s="8" t="s">
        <v>993</v>
      </c>
      <c r="E590" s="8" t="s">
        <v>2678</v>
      </c>
      <c r="F590" s="8" t="s">
        <v>2108</v>
      </c>
      <c r="G590" s="8" t="s">
        <v>2679</v>
      </c>
      <c r="H590" s="8" t="s">
        <v>632</v>
      </c>
      <c r="I590" s="7" t="str">
        <f>HYPERLINK("https://www.airitibooks.com/Detail/Detail?PublicationID=P20131101014", "https://www.airitibooks.com/Detail/Detail?PublicationID=P20131101014")</f>
        <v>https://www.airitibooks.com/Detail/Detail?PublicationID=P20131101014</v>
      </c>
    </row>
    <row r="591" spans="1:9" ht="21" customHeight="1" x14ac:dyDescent="0.4">
      <c r="A591" s="8" t="s">
        <v>1480</v>
      </c>
      <c r="B591" s="8" t="s">
        <v>1746</v>
      </c>
      <c r="C591" s="8" t="s">
        <v>996</v>
      </c>
      <c r="D591" s="8" t="s">
        <v>995</v>
      </c>
      <c r="E591" s="8" t="s">
        <v>2680</v>
      </c>
      <c r="F591" s="8" t="s">
        <v>2131</v>
      </c>
      <c r="G591" s="8" t="s">
        <v>2681</v>
      </c>
      <c r="H591" s="8" t="s">
        <v>9</v>
      </c>
      <c r="I591" s="7" t="str">
        <f>HYPERLINK("https://www.airitibooks.com/Detail/Detail?PublicationID=P20131101015", "https://www.airitibooks.com/Detail/Detail?PublicationID=P20131101015")</f>
        <v>https://www.airitibooks.com/Detail/Detail?PublicationID=P20131101015</v>
      </c>
    </row>
    <row r="592" spans="1:9" ht="21" customHeight="1" x14ac:dyDescent="0.4">
      <c r="A592" s="8" t="s">
        <v>1480</v>
      </c>
      <c r="B592" s="8" t="s">
        <v>1568</v>
      </c>
      <c r="C592" s="8" t="s">
        <v>998</v>
      </c>
      <c r="D592" s="8" t="s">
        <v>997</v>
      </c>
      <c r="E592" s="8" t="s">
        <v>2682</v>
      </c>
      <c r="F592" s="8" t="s">
        <v>2131</v>
      </c>
      <c r="G592" s="8" t="s">
        <v>2683</v>
      </c>
      <c r="H592" s="8" t="s">
        <v>9</v>
      </c>
      <c r="I592" s="7" t="str">
        <f>HYPERLINK("https://www.airitibooks.com/Detail/Detail?PublicationID=P20131101016", "https://www.airitibooks.com/Detail/Detail?PublicationID=P20131101016")</f>
        <v>https://www.airitibooks.com/Detail/Detail?PublicationID=P20131101016</v>
      </c>
    </row>
    <row r="593" spans="1:9" ht="21" customHeight="1" x14ac:dyDescent="0.4">
      <c r="A593" s="8" t="s">
        <v>1480</v>
      </c>
      <c r="B593" s="8" t="s">
        <v>1568</v>
      </c>
      <c r="C593" s="8" t="s">
        <v>528</v>
      </c>
      <c r="D593" s="8" t="s">
        <v>999</v>
      </c>
      <c r="E593" s="8" t="s">
        <v>2130</v>
      </c>
      <c r="F593" s="8" t="s">
        <v>2131</v>
      </c>
      <c r="G593" s="8" t="s">
        <v>2132</v>
      </c>
      <c r="H593" s="8" t="s">
        <v>9</v>
      </c>
      <c r="I593" s="7" t="str">
        <f>HYPERLINK("https://www.airitibooks.com/Detail/Detail?PublicationID=P20131101019", "https://www.airitibooks.com/Detail/Detail?PublicationID=P20131101019")</f>
        <v>https://www.airitibooks.com/Detail/Detail?PublicationID=P20131101019</v>
      </c>
    </row>
    <row r="594" spans="1:9" ht="21" customHeight="1" x14ac:dyDescent="0.4">
      <c r="A594" s="8" t="s">
        <v>1480</v>
      </c>
      <c r="B594" s="8" t="s">
        <v>1509</v>
      </c>
      <c r="C594" s="8" t="s">
        <v>496</v>
      </c>
      <c r="D594" s="8" t="s">
        <v>1000</v>
      </c>
      <c r="E594" s="8" t="s">
        <v>2684</v>
      </c>
      <c r="F594" s="8" t="s">
        <v>2131</v>
      </c>
      <c r="G594" s="8" t="s">
        <v>2685</v>
      </c>
      <c r="H594" s="8" t="s">
        <v>632</v>
      </c>
      <c r="I594" s="7" t="str">
        <f>HYPERLINK("https://www.airitibooks.com/Detail/Detail?PublicationID=P20131101022", "https://www.airitibooks.com/Detail/Detail?PublicationID=P20131101022")</f>
        <v>https://www.airitibooks.com/Detail/Detail?PublicationID=P20131101022</v>
      </c>
    </row>
    <row r="595" spans="1:9" ht="21" customHeight="1" x14ac:dyDescent="0.4">
      <c r="A595" s="8" t="s">
        <v>1480</v>
      </c>
      <c r="B595" s="8" t="s">
        <v>1481</v>
      </c>
      <c r="C595" s="8" t="s">
        <v>1002</v>
      </c>
      <c r="D595" s="8" t="s">
        <v>1001</v>
      </c>
      <c r="E595" s="8" t="s">
        <v>2686</v>
      </c>
      <c r="F595" s="8" t="s">
        <v>2131</v>
      </c>
      <c r="G595" s="8" t="s">
        <v>2687</v>
      </c>
      <c r="H595" s="8" t="s">
        <v>632</v>
      </c>
      <c r="I595" s="7" t="str">
        <f>HYPERLINK("https://www.airitibooks.com/Detail/Detail?PublicationID=P20131101023", "https://www.airitibooks.com/Detail/Detail?PublicationID=P20131101023")</f>
        <v>https://www.airitibooks.com/Detail/Detail?PublicationID=P20131101023</v>
      </c>
    </row>
    <row r="596" spans="1:9" ht="21" customHeight="1" x14ac:dyDescent="0.4">
      <c r="A596" s="8" t="s">
        <v>1480</v>
      </c>
      <c r="B596" s="8" t="s">
        <v>1481</v>
      </c>
      <c r="C596" s="8" t="s">
        <v>990</v>
      </c>
      <c r="D596" s="8" t="s">
        <v>1003</v>
      </c>
      <c r="E596" s="8" t="s">
        <v>2688</v>
      </c>
      <c r="F596" s="8" t="s">
        <v>2131</v>
      </c>
      <c r="G596" s="8" t="s">
        <v>2689</v>
      </c>
      <c r="H596" s="8" t="s">
        <v>632</v>
      </c>
      <c r="I596" s="7" t="str">
        <f>HYPERLINK("https://www.airitibooks.com/Detail/Detail?PublicationID=P20131101024", "https://www.airitibooks.com/Detail/Detail?PublicationID=P20131101024")</f>
        <v>https://www.airitibooks.com/Detail/Detail?PublicationID=P20131101024</v>
      </c>
    </row>
    <row r="597" spans="1:9" ht="21" customHeight="1" x14ac:dyDescent="0.4">
      <c r="A597" s="8" t="s">
        <v>1475</v>
      </c>
      <c r="B597" s="8" t="s">
        <v>1603</v>
      </c>
      <c r="C597" s="8" t="s">
        <v>1005</v>
      </c>
      <c r="D597" s="8" t="s">
        <v>1004</v>
      </c>
      <c r="E597" s="8" t="s">
        <v>2690</v>
      </c>
      <c r="F597" s="8" t="s">
        <v>2131</v>
      </c>
      <c r="G597" s="8" t="s">
        <v>2691</v>
      </c>
      <c r="H597" s="8" t="s">
        <v>632</v>
      </c>
      <c r="I597" s="7" t="str">
        <f>HYPERLINK("https://www.airitibooks.com/Detail/Detail?PublicationID=P20131101025", "https://www.airitibooks.com/Detail/Detail?PublicationID=P20131101025")</f>
        <v>https://www.airitibooks.com/Detail/Detail?PublicationID=P20131101025</v>
      </c>
    </row>
    <row r="598" spans="1:9" ht="21" customHeight="1" x14ac:dyDescent="0.4">
      <c r="A598" s="8" t="s">
        <v>1494</v>
      </c>
      <c r="B598" s="8" t="s">
        <v>1755</v>
      </c>
      <c r="C598" s="8" t="s">
        <v>621</v>
      </c>
      <c r="D598" s="8" t="s">
        <v>1006</v>
      </c>
      <c r="E598" s="8" t="s">
        <v>2692</v>
      </c>
      <c r="F598" s="8" t="s">
        <v>15</v>
      </c>
      <c r="G598" s="8" t="s">
        <v>2693</v>
      </c>
      <c r="H598" s="8" t="s">
        <v>632</v>
      </c>
      <c r="I598" s="7" t="str">
        <f>HYPERLINK("https://www.airitibooks.com/Detail/Detail?PublicationID=P20131106018", "https://www.airitibooks.com/Detail/Detail?PublicationID=P20131106018")</f>
        <v>https://www.airitibooks.com/Detail/Detail?PublicationID=P20131106018</v>
      </c>
    </row>
    <row r="599" spans="1:9" ht="21" customHeight="1" x14ac:dyDescent="0.4">
      <c r="A599" s="8" t="s">
        <v>1528</v>
      </c>
      <c r="B599" s="8" t="s">
        <v>1813</v>
      </c>
      <c r="C599" s="8" t="s">
        <v>682</v>
      </c>
      <c r="D599" s="8" t="s">
        <v>1007</v>
      </c>
      <c r="E599" s="8" t="s">
        <v>2694</v>
      </c>
      <c r="F599" s="8" t="s">
        <v>15</v>
      </c>
      <c r="G599" s="8" t="s">
        <v>2695</v>
      </c>
      <c r="H599" s="8" t="s">
        <v>632</v>
      </c>
      <c r="I599" s="7" t="str">
        <f>HYPERLINK("https://www.airitibooks.com/Detail/Detail?PublicationID=P20131106019", "https://www.airitibooks.com/Detail/Detail?PublicationID=P20131106019")</f>
        <v>https://www.airitibooks.com/Detail/Detail?PublicationID=P20131106019</v>
      </c>
    </row>
    <row r="600" spans="1:9" ht="21" customHeight="1" x14ac:dyDescent="0.4">
      <c r="A600" s="8" t="s">
        <v>1480</v>
      </c>
      <c r="B600" s="8" t="s">
        <v>1568</v>
      </c>
      <c r="C600" s="8" t="s">
        <v>265</v>
      </c>
      <c r="D600" s="8" t="s">
        <v>1008</v>
      </c>
      <c r="E600" s="8" t="s">
        <v>2696</v>
      </c>
      <c r="F600" s="8" t="s">
        <v>2249</v>
      </c>
      <c r="G600" s="8" t="s">
        <v>2250</v>
      </c>
      <c r="H600" s="8" t="s">
        <v>632</v>
      </c>
      <c r="I600" s="7" t="str">
        <f>HYPERLINK("https://www.airitibooks.com/Detail/Detail?PublicationID=P20131106021", "https://www.airitibooks.com/Detail/Detail?PublicationID=P20131106021")</f>
        <v>https://www.airitibooks.com/Detail/Detail?PublicationID=P20131106021</v>
      </c>
    </row>
    <row r="601" spans="1:9" ht="21" customHeight="1" x14ac:dyDescent="0.4">
      <c r="A601" s="8" t="s">
        <v>1475</v>
      </c>
      <c r="B601" s="8" t="s">
        <v>1539</v>
      </c>
      <c r="C601" s="8" t="s">
        <v>1010</v>
      </c>
      <c r="D601" s="8" t="s">
        <v>1009</v>
      </c>
      <c r="E601" s="8" t="s">
        <v>2697</v>
      </c>
      <c r="F601" s="8" t="s">
        <v>2313</v>
      </c>
      <c r="G601" s="8" t="s">
        <v>2698</v>
      </c>
      <c r="H601" s="8" t="s">
        <v>632</v>
      </c>
      <c r="I601" s="7" t="str">
        <f>HYPERLINK("https://www.airitibooks.com/Detail/Detail?PublicationID=P20131106024", "https://www.airitibooks.com/Detail/Detail?PublicationID=P20131106024")</f>
        <v>https://www.airitibooks.com/Detail/Detail?PublicationID=P20131106024</v>
      </c>
    </row>
    <row r="602" spans="1:9" ht="21" customHeight="1" x14ac:dyDescent="0.4">
      <c r="A602" s="8" t="s">
        <v>1475</v>
      </c>
      <c r="B602" s="8" t="s">
        <v>1539</v>
      </c>
      <c r="C602" s="8" t="s">
        <v>1012</v>
      </c>
      <c r="D602" s="8" t="s">
        <v>1011</v>
      </c>
      <c r="E602" s="8" t="s">
        <v>2699</v>
      </c>
      <c r="F602" s="8" t="s">
        <v>2313</v>
      </c>
      <c r="G602" s="8" t="s">
        <v>2700</v>
      </c>
      <c r="H602" s="8" t="s">
        <v>632</v>
      </c>
      <c r="I602" s="7" t="str">
        <f>HYPERLINK("https://www.airitibooks.com/Detail/Detail?PublicationID=P20131106025", "https://www.airitibooks.com/Detail/Detail?PublicationID=P20131106025")</f>
        <v>https://www.airitibooks.com/Detail/Detail?PublicationID=P20131106025</v>
      </c>
    </row>
    <row r="603" spans="1:9" ht="21" customHeight="1" x14ac:dyDescent="0.4">
      <c r="A603" s="8" t="s">
        <v>1475</v>
      </c>
      <c r="B603" s="8" t="s">
        <v>1539</v>
      </c>
      <c r="C603" s="8" t="s">
        <v>1010</v>
      </c>
      <c r="D603" s="8" t="s">
        <v>1013</v>
      </c>
      <c r="E603" s="8" t="s">
        <v>2701</v>
      </c>
      <c r="F603" s="8" t="s">
        <v>2313</v>
      </c>
      <c r="G603" s="8" t="s">
        <v>1014</v>
      </c>
      <c r="H603" s="8" t="s">
        <v>632</v>
      </c>
      <c r="I603" s="7" t="str">
        <f>HYPERLINK("https://www.airitibooks.com/Detail/Detail?PublicationID=P20131106026", "https://www.airitibooks.com/Detail/Detail?PublicationID=P20131106026")</f>
        <v>https://www.airitibooks.com/Detail/Detail?PublicationID=P20131106026</v>
      </c>
    </row>
    <row r="604" spans="1:9" ht="21" customHeight="1" x14ac:dyDescent="0.4">
      <c r="A604" s="8" t="s">
        <v>1475</v>
      </c>
      <c r="B604" s="8" t="s">
        <v>1503</v>
      </c>
      <c r="C604" s="8" t="s">
        <v>1016</v>
      </c>
      <c r="D604" s="8" t="s">
        <v>1015</v>
      </c>
      <c r="E604" s="8" t="s">
        <v>2702</v>
      </c>
      <c r="F604" s="8" t="s">
        <v>1501</v>
      </c>
      <c r="G604" s="8" t="s">
        <v>2703</v>
      </c>
      <c r="H604" s="8" t="s">
        <v>632</v>
      </c>
      <c r="I604" s="7" t="str">
        <f>HYPERLINK("https://www.airitibooks.com/Detail/Detail?PublicationID=P20131106033", "https://www.airitibooks.com/Detail/Detail?PublicationID=P20131106033")</f>
        <v>https://www.airitibooks.com/Detail/Detail?PublicationID=P20131106033</v>
      </c>
    </row>
    <row r="605" spans="1:9" ht="21" customHeight="1" x14ac:dyDescent="0.4">
      <c r="A605" s="8" t="s">
        <v>1475</v>
      </c>
      <c r="B605" s="8" t="s">
        <v>1503</v>
      </c>
      <c r="C605" s="8" t="s">
        <v>1016</v>
      </c>
      <c r="D605" s="8" t="s">
        <v>1017</v>
      </c>
      <c r="E605" s="8" t="s">
        <v>2704</v>
      </c>
      <c r="F605" s="8" t="s">
        <v>1501</v>
      </c>
      <c r="G605" s="8" t="s">
        <v>2705</v>
      </c>
      <c r="H605" s="8" t="s">
        <v>632</v>
      </c>
      <c r="I605" s="7" t="str">
        <f>HYPERLINK("https://www.airitibooks.com/Detail/Detail?PublicationID=P20131106034", "https://www.airitibooks.com/Detail/Detail?PublicationID=P20131106034")</f>
        <v>https://www.airitibooks.com/Detail/Detail?PublicationID=P20131106034</v>
      </c>
    </row>
    <row r="606" spans="1:9" ht="21" customHeight="1" x14ac:dyDescent="0.4">
      <c r="A606" s="8" t="s">
        <v>1480</v>
      </c>
      <c r="B606" s="8" t="s">
        <v>1509</v>
      </c>
      <c r="C606" s="8" t="s">
        <v>1019</v>
      </c>
      <c r="D606" s="8" t="s">
        <v>1018</v>
      </c>
      <c r="E606" s="8" t="s">
        <v>2706</v>
      </c>
      <c r="F606" s="8" t="s">
        <v>1501</v>
      </c>
      <c r="G606" s="8" t="s">
        <v>2707</v>
      </c>
      <c r="H606" s="8" t="s">
        <v>632</v>
      </c>
      <c r="I606" s="7" t="str">
        <f>HYPERLINK("https://www.airitibooks.com/Detail/Detail?PublicationID=P20131106035", "https://www.airitibooks.com/Detail/Detail?PublicationID=P20131106035")</f>
        <v>https://www.airitibooks.com/Detail/Detail?PublicationID=P20131106035</v>
      </c>
    </row>
    <row r="607" spans="1:9" ht="21" customHeight="1" x14ac:dyDescent="0.4">
      <c r="A607" s="8" t="s">
        <v>1480</v>
      </c>
      <c r="B607" s="8" t="s">
        <v>1568</v>
      </c>
      <c r="C607" s="8" t="s">
        <v>1021</v>
      </c>
      <c r="D607" s="8" t="s">
        <v>1020</v>
      </c>
      <c r="E607" s="8" t="s">
        <v>2708</v>
      </c>
      <c r="F607" s="8" t="s">
        <v>1501</v>
      </c>
      <c r="G607" s="8" t="s">
        <v>2709</v>
      </c>
      <c r="H607" s="8" t="s">
        <v>632</v>
      </c>
      <c r="I607" s="7" t="str">
        <f>HYPERLINK("https://www.airitibooks.com/Detail/Detail?PublicationID=P20131106036", "https://www.airitibooks.com/Detail/Detail?PublicationID=P20131106036")</f>
        <v>https://www.airitibooks.com/Detail/Detail?PublicationID=P20131106036</v>
      </c>
    </row>
    <row r="608" spans="1:9" ht="21" customHeight="1" x14ac:dyDescent="0.4">
      <c r="A608" s="8" t="s">
        <v>1581</v>
      </c>
      <c r="B608" s="8" t="s">
        <v>2428</v>
      </c>
      <c r="C608" s="8" t="s">
        <v>1023</v>
      </c>
      <c r="D608" s="8" t="s">
        <v>1022</v>
      </c>
      <c r="E608" s="8" t="s">
        <v>2710</v>
      </c>
      <c r="F608" s="8" t="s">
        <v>2711</v>
      </c>
      <c r="G608" s="8" t="s">
        <v>2712</v>
      </c>
      <c r="H608" s="8" t="s">
        <v>632</v>
      </c>
      <c r="I608" s="7" t="str">
        <f>HYPERLINK("https://www.airitibooks.com/Detail/Detail?PublicationID=P20131106037", "https://www.airitibooks.com/Detail/Detail?PublicationID=P20131106037")</f>
        <v>https://www.airitibooks.com/Detail/Detail?PublicationID=P20131106037</v>
      </c>
    </row>
    <row r="609" spans="1:9" ht="21" customHeight="1" x14ac:dyDescent="0.4">
      <c r="A609" s="8" t="s">
        <v>1498</v>
      </c>
      <c r="B609" s="8" t="s">
        <v>2141</v>
      </c>
      <c r="C609" s="8" t="s">
        <v>196</v>
      </c>
      <c r="D609" s="8" t="s">
        <v>1024</v>
      </c>
      <c r="E609" s="8" t="s">
        <v>2713</v>
      </c>
      <c r="F609" s="8" t="s">
        <v>1501</v>
      </c>
      <c r="G609" s="8" t="s">
        <v>2714</v>
      </c>
      <c r="H609" s="8" t="s">
        <v>632</v>
      </c>
      <c r="I609" s="7" t="str">
        <f>HYPERLINK("https://www.airitibooks.com/Detail/Detail?PublicationID=P20131106038", "https://www.airitibooks.com/Detail/Detail?PublicationID=P20131106038")</f>
        <v>https://www.airitibooks.com/Detail/Detail?PublicationID=P20131106038</v>
      </c>
    </row>
    <row r="610" spans="1:9" ht="21" customHeight="1" x14ac:dyDescent="0.4">
      <c r="A610" s="8" t="s">
        <v>1475</v>
      </c>
      <c r="B610" s="8" t="s">
        <v>1503</v>
      </c>
      <c r="C610" s="8" t="s">
        <v>1026</v>
      </c>
      <c r="D610" s="8" t="s">
        <v>1025</v>
      </c>
      <c r="E610" s="8" t="s">
        <v>2715</v>
      </c>
      <c r="F610" s="8" t="s">
        <v>1501</v>
      </c>
      <c r="G610" s="8" t="s">
        <v>2705</v>
      </c>
      <c r="H610" s="8" t="s">
        <v>632</v>
      </c>
      <c r="I610" s="7" t="str">
        <f>HYPERLINK("https://www.airitibooks.com/Detail/Detail?PublicationID=P20131106039", "https://www.airitibooks.com/Detail/Detail?PublicationID=P20131106039")</f>
        <v>https://www.airitibooks.com/Detail/Detail?PublicationID=P20131106039</v>
      </c>
    </row>
    <row r="611" spans="1:9" ht="21" customHeight="1" x14ac:dyDescent="0.4">
      <c r="A611" s="8" t="s">
        <v>1464</v>
      </c>
      <c r="B611" s="8" t="s">
        <v>1465</v>
      </c>
      <c r="C611" s="8" t="s">
        <v>491</v>
      </c>
      <c r="D611" s="8" t="s">
        <v>1027</v>
      </c>
      <c r="E611" s="8" t="s">
        <v>2716</v>
      </c>
      <c r="F611" s="8" t="s">
        <v>1501</v>
      </c>
      <c r="G611" s="8" t="s">
        <v>2717</v>
      </c>
      <c r="H611" s="8" t="s">
        <v>632</v>
      </c>
      <c r="I611" s="7" t="str">
        <f>HYPERLINK("https://www.airitibooks.com/Detail/Detail?PublicationID=P20131106040", "https://www.airitibooks.com/Detail/Detail?PublicationID=P20131106040")</f>
        <v>https://www.airitibooks.com/Detail/Detail?PublicationID=P20131106040</v>
      </c>
    </row>
    <row r="612" spans="1:9" ht="21" customHeight="1" x14ac:dyDescent="0.4">
      <c r="A612" s="8" t="s">
        <v>1464</v>
      </c>
      <c r="B612" s="8" t="s">
        <v>1484</v>
      </c>
      <c r="C612" s="8" t="s">
        <v>104</v>
      </c>
      <c r="D612" s="8" t="s">
        <v>1028</v>
      </c>
      <c r="E612" s="8" t="s">
        <v>2718</v>
      </c>
      <c r="F612" s="8" t="s">
        <v>2719</v>
      </c>
      <c r="G612" s="8" t="s">
        <v>2720</v>
      </c>
      <c r="H612" s="8" t="s">
        <v>9</v>
      </c>
      <c r="I612" s="7" t="str">
        <f>HYPERLINK("https://www.airitibooks.com/Detail/Detail?PublicationID=P20131108152", "https://www.airitibooks.com/Detail/Detail?PublicationID=P20131108152")</f>
        <v>https://www.airitibooks.com/Detail/Detail?PublicationID=P20131108152</v>
      </c>
    </row>
    <row r="613" spans="1:9" ht="21" customHeight="1" x14ac:dyDescent="0.4">
      <c r="A613" s="8" t="s">
        <v>1464</v>
      </c>
      <c r="B613" s="8" t="s">
        <v>1484</v>
      </c>
      <c r="C613" s="8" t="s">
        <v>1030</v>
      </c>
      <c r="D613" s="8" t="s">
        <v>1029</v>
      </c>
      <c r="E613" s="8" t="s">
        <v>2721</v>
      </c>
      <c r="F613" s="8" t="s">
        <v>2719</v>
      </c>
      <c r="G613" s="8" t="s">
        <v>2720</v>
      </c>
      <c r="H613" s="8" t="s">
        <v>3</v>
      </c>
      <c r="I613" s="7" t="str">
        <f>HYPERLINK("https://www.airitibooks.com/Detail/Detail?PublicationID=P20131108153", "https://www.airitibooks.com/Detail/Detail?PublicationID=P20131108153")</f>
        <v>https://www.airitibooks.com/Detail/Detail?PublicationID=P20131108153</v>
      </c>
    </row>
    <row r="614" spans="1:9" ht="21" customHeight="1" x14ac:dyDescent="0.4">
      <c r="A614" s="8" t="s">
        <v>1464</v>
      </c>
      <c r="B614" s="8" t="s">
        <v>1484</v>
      </c>
      <c r="C614" s="8" t="s">
        <v>1032</v>
      </c>
      <c r="D614" s="8" t="s">
        <v>1031</v>
      </c>
      <c r="E614" s="8" t="s">
        <v>2722</v>
      </c>
      <c r="F614" s="8" t="s">
        <v>2719</v>
      </c>
      <c r="G614" s="8" t="s">
        <v>2720</v>
      </c>
      <c r="H614" s="8" t="s">
        <v>9</v>
      </c>
      <c r="I614" s="7" t="str">
        <f>HYPERLINK("https://www.airitibooks.com/Detail/Detail?PublicationID=P20131108154", "https://www.airitibooks.com/Detail/Detail?PublicationID=P20131108154")</f>
        <v>https://www.airitibooks.com/Detail/Detail?PublicationID=P20131108154</v>
      </c>
    </row>
    <row r="615" spans="1:9" ht="21" customHeight="1" x14ac:dyDescent="0.4">
      <c r="A615" s="8" t="s">
        <v>1464</v>
      </c>
      <c r="B615" s="8" t="s">
        <v>1484</v>
      </c>
      <c r="C615" s="8" t="s">
        <v>573</v>
      </c>
      <c r="D615" s="8" t="s">
        <v>1033</v>
      </c>
      <c r="E615" s="8" t="s">
        <v>2723</v>
      </c>
      <c r="F615" s="8" t="s">
        <v>2719</v>
      </c>
      <c r="G615" s="8" t="s">
        <v>2720</v>
      </c>
      <c r="H615" s="8" t="s">
        <v>3</v>
      </c>
      <c r="I615" s="7" t="str">
        <f>HYPERLINK("https://www.airitibooks.com/Detail/Detail?PublicationID=P20131108155", "https://www.airitibooks.com/Detail/Detail?PublicationID=P20131108155")</f>
        <v>https://www.airitibooks.com/Detail/Detail?PublicationID=P20131108155</v>
      </c>
    </row>
    <row r="616" spans="1:9" ht="21" customHeight="1" x14ac:dyDescent="0.4">
      <c r="A616" s="8" t="s">
        <v>1464</v>
      </c>
      <c r="B616" s="8" t="s">
        <v>1484</v>
      </c>
      <c r="C616" s="8" t="s">
        <v>573</v>
      </c>
      <c r="D616" s="8" t="s">
        <v>1034</v>
      </c>
      <c r="E616" s="8" t="s">
        <v>2724</v>
      </c>
      <c r="F616" s="8" t="s">
        <v>2719</v>
      </c>
      <c r="G616" s="8" t="s">
        <v>2720</v>
      </c>
      <c r="H616" s="8" t="s">
        <v>3</v>
      </c>
      <c r="I616" s="7" t="str">
        <f>HYPERLINK("https://www.airitibooks.com/Detail/Detail?PublicationID=P20131108156", "https://www.airitibooks.com/Detail/Detail?PublicationID=P20131108156")</f>
        <v>https://www.airitibooks.com/Detail/Detail?PublicationID=P20131108156</v>
      </c>
    </row>
    <row r="617" spans="1:9" ht="21" customHeight="1" x14ac:dyDescent="0.4">
      <c r="A617" s="8" t="s">
        <v>1464</v>
      </c>
      <c r="B617" s="8" t="s">
        <v>1484</v>
      </c>
      <c r="C617" s="8" t="s">
        <v>386</v>
      </c>
      <c r="D617" s="8" t="s">
        <v>1035</v>
      </c>
      <c r="E617" s="8" t="s">
        <v>2725</v>
      </c>
      <c r="F617" s="8" t="s">
        <v>2719</v>
      </c>
      <c r="G617" s="8" t="s">
        <v>2720</v>
      </c>
      <c r="H617" s="8" t="s">
        <v>9</v>
      </c>
      <c r="I617" s="7" t="str">
        <f>HYPERLINK("https://www.airitibooks.com/Detail/Detail?PublicationID=P20131108157", "https://www.airitibooks.com/Detail/Detail?PublicationID=P20131108157")</f>
        <v>https://www.airitibooks.com/Detail/Detail?PublicationID=P20131108157</v>
      </c>
    </row>
    <row r="618" spans="1:9" ht="21" customHeight="1" x14ac:dyDescent="0.4">
      <c r="A618" s="8" t="s">
        <v>1464</v>
      </c>
      <c r="B618" s="8" t="s">
        <v>1484</v>
      </c>
      <c r="C618" s="8" t="s">
        <v>1037</v>
      </c>
      <c r="D618" s="8" t="s">
        <v>1036</v>
      </c>
      <c r="E618" s="8" t="s">
        <v>2726</v>
      </c>
      <c r="F618" s="8" t="s">
        <v>2719</v>
      </c>
      <c r="G618" s="8" t="s">
        <v>2720</v>
      </c>
      <c r="H618" s="8" t="s">
        <v>632</v>
      </c>
      <c r="I618" s="7" t="str">
        <f>HYPERLINK("https://www.airitibooks.com/Detail/Detail?PublicationID=P20131108158", "https://www.airitibooks.com/Detail/Detail?PublicationID=P20131108158")</f>
        <v>https://www.airitibooks.com/Detail/Detail?PublicationID=P20131108158</v>
      </c>
    </row>
    <row r="619" spans="1:9" ht="21" customHeight="1" x14ac:dyDescent="0.4">
      <c r="A619" s="8" t="s">
        <v>1464</v>
      </c>
      <c r="B619" s="8" t="s">
        <v>1484</v>
      </c>
      <c r="C619" s="8" t="s">
        <v>1039</v>
      </c>
      <c r="D619" s="8" t="s">
        <v>1038</v>
      </c>
      <c r="E619" s="8" t="s">
        <v>2727</v>
      </c>
      <c r="F619" s="8" t="s">
        <v>2719</v>
      </c>
      <c r="G619" s="8" t="s">
        <v>2720</v>
      </c>
      <c r="H619" s="8" t="s">
        <v>632</v>
      </c>
      <c r="I619" s="7" t="str">
        <f>HYPERLINK("https://www.airitibooks.com/Detail/Detail?PublicationID=P20131108159", "https://www.airitibooks.com/Detail/Detail?PublicationID=P20131108159")</f>
        <v>https://www.airitibooks.com/Detail/Detail?PublicationID=P20131108159</v>
      </c>
    </row>
    <row r="620" spans="1:9" ht="21" customHeight="1" x14ac:dyDescent="0.4">
      <c r="A620" s="8" t="s">
        <v>1464</v>
      </c>
      <c r="B620" s="8" t="s">
        <v>1484</v>
      </c>
      <c r="C620" s="8" t="s">
        <v>386</v>
      </c>
      <c r="D620" s="8" t="s">
        <v>1040</v>
      </c>
      <c r="E620" s="8" t="s">
        <v>2728</v>
      </c>
      <c r="F620" s="8" t="s">
        <v>2719</v>
      </c>
      <c r="G620" s="8" t="s">
        <v>2720</v>
      </c>
      <c r="H620" s="8" t="s">
        <v>632</v>
      </c>
      <c r="I620" s="7" t="str">
        <f>HYPERLINK("https://www.airitibooks.com/Detail/Detail?PublicationID=P20131108160", "https://www.airitibooks.com/Detail/Detail?PublicationID=P20131108160")</f>
        <v>https://www.airitibooks.com/Detail/Detail?PublicationID=P20131108160</v>
      </c>
    </row>
    <row r="621" spans="1:9" ht="21" customHeight="1" x14ac:dyDescent="0.4">
      <c r="A621" s="8" t="s">
        <v>1464</v>
      </c>
      <c r="B621" s="8" t="s">
        <v>1484</v>
      </c>
      <c r="C621" s="8" t="s">
        <v>386</v>
      </c>
      <c r="D621" s="8" t="s">
        <v>1041</v>
      </c>
      <c r="E621" s="8" t="s">
        <v>2729</v>
      </c>
      <c r="F621" s="8" t="s">
        <v>2719</v>
      </c>
      <c r="G621" s="8" t="s">
        <v>2730</v>
      </c>
      <c r="H621" s="8" t="s">
        <v>632</v>
      </c>
      <c r="I621" s="7" t="str">
        <f>HYPERLINK("https://www.airitibooks.com/Detail/Detail?PublicationID=P20131108161", "https://www.airitibooks.com/Detail/Detail?PublicationID=P20131108161")</f>
        <v>https://www.airitibooks.com/Detail/Detail?PublicationID=P20131108161</v>
      </c>
    </row>
    <row r="622" spans="1:9" ht="21" customHeight="1" x14ac:dyDescent="0.4">
      <c r="A622" s="8" t="s">
        <v>1464</v>
      </c>
      <c r="B622" s="8" t="s">
        <v>1484</v>
      </c>
      <c r="C622" s="8" t="s">
        <v>121</v>
      </c>
      <c r="D622" s="8" t="s">
        <v>1042</v>
      </c>
      <c r="E622" s="8" t="s">
        <v>2731</v>
      </c>
      <c r="F622" s="8" t="s">
        <v>2719</v>
      </c>
      <c r="G622" s="8" t="s">
        <v>2720</v>
      </c>
      <c r="H622" s="8" t="s">
        <v>9</v>
      </c>
      <c r="I622" s="7" t="str">
        <f>HYPERLINK("https://www.airitibooks.com/Detail/Detail?PublicationID=P20131108162", "https://www.airitibooks.com/Detail/Detail?PublicationID=P20131108162")</f>
        <v>https://www.airitibooks.com/Detail/Detail?PublicationID=P20131108162</v>
      </c>
    </row>
    <row r="623" spans="1:9" ht="21" customHeight="1" x14ac:dyDescent="0.4">
      <c r="A623" s="8" t="s">
        <v>1464</v>
      </c>
      <c r="B623" s="8" t="s">
        <v>1484</v>
      </c>
      <c r="C623" s="8" t="s">
        <v>1039</v>
      </c>
      <c r="D623" s="8" t="s">
        <v>1043</v>
      </c>
      <c r="E623" s="8" t="s">
        <v>2732</v>
      </c>
      <c r="F623" s="8" t="s">
        <v>2719</v>
      </c>
      <c r="G623" s="8" t="s">
        <v>2720</v>
      </c>
      <c r="H623" s="8" t="s">
        <v>632</v>
      </c>
      <c r="I623" s="7" t="str">
        <f>HYPERLINK("https://www.airitibooks.com/Detail/Detail?PublicationID=P20131108163", "https://www.airitibooks.com/Detail/Detail?PublicationID=P20131108163")</f>
        <v>https://www.airitibooks.com/Detail/Detail?PublicationID=P20131108163</v>
      </c>
    </row>
    <row r="624" spans="1:9" ht="21" customHeight="1" x14ac:dyDescent="0.4">
      <c r="A624" s="8" t="s">
        <v>1464</v>
      </c>
      <c r="B624" s="8" t="s">
        <v>1484</v>
      </c>
      <c r="C624" s="8" t="s">
        <v>178</v>
      </c>
      <c r="D624" s="8" t="s">
        <v>1044</v>
      </c>
      <c r="E624" s="8" t="s">
        <v>2733</v>
      </c>
      <c r="F624" s="8" t="s">
        <v>2719</v>
      </c>
      <c r="G624" s="8" t="s">
        <v>2734</v>
      </c>
      <c r="H624" s="8" t="s">
        <v>1045</v>
      </c>
      <c r="I624" s="7" t="str">
        <f>HYPERLINK("https://www.airitibooks.com/Detail/Detail?PublicationID=P20131108164", "https://www.airitibooks.com/Detail/Detail?PublicationID=P20131108164")</f>
        <v>https://www.airitibooks.com/Detail/Detail?PublicationID=P20131108164</v>
      </c>
    </row>
    <row r="625" spans="1:9" ht="21" customHeight="1" x14ac:dyDescent="0.4">
      <c r="A625" s="8" t="s">
        <v>1480</v>
      </c>
      <c r="B625" s="8" t="s">
        <v>1490</v>
      </c>
      <c r="C625" s="8" t="s">
        <v>1047</v>
      </c>
      <c r="D625" s="8" t="s">
        <v>1046</v>
      </c>
      <c r="E625" s="8" t="s">
        <v>2735</v>
      </c>
      <c r="F625" s="8" t="s">
        <v>2719</v>
      </c>
      <c r="G625" s="8" t="s">
        <v>2720</v>
      </c>
      <c r="H625" s="8" t="s">
        <v>3</v>
      </c>
      <c r="I625" s="7" t="str">
        <f>HYPERLINK("https://www.airitibooks.com/Detail/Detail?PublicationID=P20131108165", "https://www.airitibooks.com/Detail/Detail?PublicationID=P20131108165")</f>
        <v>https://www.airitibooks.com/Detail/Detail?PublicationID=P20131108165</v>
      </c>
    </row>
    <row r="626" spans="1:9" ht="21" customHeight="1" x14ac:dyDescent="0.4">
      <c r="A626" s="8" t="s">
        <v>1464</v>
      </c>
      <c r="B626" s="8" t="s">
        <v>1484</v>
      </c>
      <c r="C626" s="8" t="s">
        <v>1030</v>
      </c>
      <c r="D626" s="8" t="s">
        <v>1048</v>
      </c>
      <c r="E626" s="8" t="s">
        <v>2736</v>
      </c>
      <c r="F626" s="8" t="s">
        <v>2719</v>
      </c>
      <c r="G626" s="8" t="s">
        <v>2720</v>
      </c>
      <c r="H626" s="8" t="s">
        <v>9</v>
      </c>
      <c r="I626" s="7" t="str">
        <f>HYPERLINK("https://www.airitibooks.com/Detail/Detail?PublicationID=P20131108166", "https://www.airitibooks.com/Detail/Detail?PublicationID=P20131108166")</f>
        <v>https://www.airitibooks.com/Detail/Detail?PublicationID=P20131108166</v>
      </c>
    </row>
    <row r="627" spans="1:9" ht="21" customHeight="1" x14ac:dyDescent="0.4">
      <c r="A627" s="8" t="s">
        <v>1464</v>
      </c>
      <c r="B627" s="8" t="s">
        <v>1484</v>
      </c>
      <c r="C627" s="8" t="s">
        <v>1050</v>
      </c>
      <c r="D627" s="8" t="s">
        <v>1049</v>
      </c>
      <c r="E627" s="8" t="s">
        <v>2737</v>
      </c>
      <c r="F627" s="8" t="s">
        <v>2719</v>
      </c>
      <c r="G627" s="8" t="s">
        <v>2738</v>
      </c>
      <c r="H627" s="8" t="s">
        <v>632</v>
      </c>
      <c r="I627" s="7" t="str">
        <f>HYPERLINK("https://www.airitibooks.com/Detail/Detail?PublicationID=P20131108169", "https://www.airitibooks.com/Detail/Detail?PublicationID=P20131108169")</f>
        <v>https://www.airitibooks.com/Detail/Detail?PublicationID=P20131108169</v>
      </c>
    </row>
    <row r="628" spans="1:9" ht="21" customHeight="1" x14ac:dyDescent="0.4">
      <c r="A628" s="8" t="s">
        <v>1528</v>
      </c>
      <c r="B628" s="8" t="s">
        <v>2258</v>
      </c>
      <c r="C628" s="8" t="s">
        <v>1052</v>
      </c>
      <c r="D628" s="8" t="s">
        <v>1051</v>
      </c>
      <c r="E628" s="8" t="s">
        <v>2739</v>
      </c>
      <c r="F628" s="8" t="s">
        <v>2740</v>
      </c>
      <c r="G628" s="8" t="s">
        <v>2741</v>
      </c>
      <c r="H628" s="8" t="s">
        <v>3</v>
      </c>
      <c r="I628" s="7" t="str">
        <f>HYPERLINK("https://www.airitibooks.com/Detail/Detail?PublicationID=P20131120050", "https://www.airitibooks.com/Detail/Detail?PublicationID=P20131120050")</f>
        <v>https://www.airitibooks.com/Detail/Detail?PublicationID=P20131120050</v>
      </c>
    </row>
    <row r="629" spans="1:9" ht="21" customHeight="1" x14ac:dyDescent="0.4">
      <c r="A629" s="8" t="s">
        <v>1494</v>
      </c>
      <c r="B629" s="8" t="s">
        <v>2742</v>
      </c>
      <c r="C629" s="8" t="s">
        <v>1054</v>
      </c>
      <c r="D629" s="8" t="s">
        <v>1053</v>
      </c>
      <c r="E629" s="8" t="s">
        <v>2743</v>
      </c>
      <c r="F629" s="8" t="s">
        <v>15</v>
      </c>
      <c r="G629" s="8" t="s">
        <v>2744</v>
      </c>
      <c r="H629" s="8" t="s">
        <v>632</v>
      </c>
      <c r="I629" s="7" t="str">
        <f>HYPERLINK("https://www.airitibooks.com/Detail/Detail?PublicationID=P20131120063", "https://www.airitibooks.com/Detail/Detail?PublicationID=P20131120063")</f>
        <v>https://www.airitibooks.com/Detail/Detail?PublicationID=P20131120063</v>
      </c>
    </row>
    <row r="630" spans="1:9" ht="21" customHeight="1" x14ac:dyDescent="0.4">
      <c r="A630" s="8" t="s">
        <v>1480</v>
      </c>
      <c r="B630" s="8" t="s">
        <v>1558</v>
      </c>
      <c r="C630" s="8" t="s">
        <v>168</v>
      </c>
      <c r="D630" s="8" t="s">
        <v>1055</v>
      </c>
      <c r="E630" s="8" t="s">
        <v>2745</v>
      </c>
      <c r="F630" s="8" t="s">
        <v>1685</v>
      </c>
      <c r="G630" s="8" t="s">
        <v>2746</v>
      </c>
      <c r="H630" s="8" t="s">
        <v>632</v>
      </c>
      <c r="I630" s="7" t="str">
        <f>HYPERLINK("https://www.airitibooks.com/Detail/Detail?PublicationID=P20131126001", "https://www.airitibooks.com/Detail/Detail?PublicationID=P20131126001")</f>
        <v>https://www.airitibooks.com/Detail/Detail?PublicationID=P20131126001</v>
      </c>
    </row>
    <row r="631" spans="1:9" ht="21" customHeight="1" x14ac:dyDescent="0.4">
      <c r="A631" s="8" t="s">
        <v>1517</v>
      </c>
      <c r="B631" s="8" t="s">
        <v>1628</v>
      </c>
      <c r="C631" s="8" t="s">
        <v>653</v>
      </c>
      <c r="D631" s="8" t="s">
        <v>1056</v>
      </c>
      <c r="E631" s="8" t="s">
        <v>2747</v>
      </c>
      <c r="F631" s="8" t="s">
        <v>1492</v>
      </c>
      <c r="G631" s="8" t="s">
        <v>2748</v>
      </c>
      <c r="H631" s="8" t="s">
        <v>632</v>
      </c>
      <c r="I631" s="7" t="str">
        <f>HYPERLINK("https://www.airitibooks.com/Detail/Detail?PublicationID=P20131206037", "https://www.airitibooks.com/Detail/Detail?PublicationID=P20131206037")</f>
        <v>https://www.airitibooks.com/Detail/Detail?PublicationID=P20131206037</v>
      </c>
    </row>
    <row r="632" spans="1:9" ht="21" customHeight="1" x14ac:dyDescent="0.4">
      <c r="A632" s="8" t="s">
        <v>1553</v>
      </c>
      <c r="B632" s="8" t="s">
        <v>1554</v>
      </c>
      <c r="C632" s="8" t="s">
        <v>1058</v>
      </c>
      <c r="D632" s="8" t="s">
        <v>1057</v>
      </c>
      <c r="E632" s="8" t="s">
        <v>2749</v>
      </c>
      <c r="F632" s="8" t="s">
        <v>1492</v>
      </c>
      <c r="G632" s="8" t="s">
        <v>2309</v>
      </c>
      <c r="H632" s="8" t="s">
        <v>632</v>
      </c>
      <c r="I632" s="7" t="str">
        <f>HYPERLINK("https://www.airitibooks.com/Detail/Detail?PublicationID=P20131206042", "https://www.airitibooks.com/Detail/Detail?PublicationID=P20131206042")</f>
        <v>https://www.airitibooks.com/Detail/Detail?PublicationID=P20131206042</v>
      </c>
    </row>
    <row r="633" spans="1:9" ht="21" customHeight="1" x14ac:dyDescent="0.4">
      <c r="A633" s="8" t="s">
        <v>1494</v>
      </c>
      <c r="B633" s="8" t="s">
        <v>1495</v>
      </c>
      <c r="C633" s="8" t="s">
        <v>40</v>
      </c>
      <c r="D633" s="8" t="s">
        <v>1059</v>
      </c>
      <c r="E633" s="8" t="s">
        <v>2750</v>
      </c>
      <c r="F633" s="8" t="s">
        <v>1492</v>
      </c>
      <c r="G633" s="8" t="s">
        <v>1522</v>
      </c>
      <c r="H633" s="8" t="s">
        <v>632</v>
      </c>
      <c r="I633" s="7" t="str">
        <f>HYPERLINK("https://www.airitibooks.com/Detail/Detail?PublicationID=P20131206044", "https://www.airitibooks.com/Detail/Detail?PublicationID=P20131206044")</f>
        <v>https://www.airitibooks.com/Detail/Detail?PublicationID=P20131206044</v>
      </c>
    </row>
    <row r="634" spans="1:9" ht="21" customHeight="1" x14ac:dyDescent="0.4">
      <c r="A634" s="8" t="s">
        <v>1494</v>
      </c>
      <c r="B634" s="8" t="s">
        <v>1495</v>
      </c>
      <c r="C634" s="8" t="s">
        <v>112</v>
      </c>
      <c r="D634" s="8" t="s">
        <v>1060</v>
      </c>
      <c r="E634" s="8" t="s">
        <v>2751</v>
      </c>
      <c r="F634" s="8" t="s">
        <v>1492</v>
      </c>
      <c r="G634" s="8" t="s">
        <v>2752</v>
      </c>
      <c r="H634" s="8" t="s">
        <v>632</v>
      </c>
      <c r="I634" s="7" t="str">
        <f>HYPERLINK("https://www.airitibooks.com/Detail/Detail?PublicationID=P20131206048", "https://www.airitibooks.com/Detail/Detail?PublicationID=P20131206048")</f>
        <v>https://www.airitibooks.com/Detail/Detail?PublicationID=P20131206048</v>
      </c>
    </row>
    <row r="635" spans="1:9" ht="21" customHeight="1" x14ac:dyDescent="0.4">
      <c r="A635" s="8" t="s">
        <v>1464</v>
      </c>
      <c r="B635" s="8" t="s">
        <v>1533</v>
      </c>
      <c r="C635" s="8" t="s">
        <v>219</v>
      </c>
      <c r="D635" s="8" t="s">
        <v>1061</v>
      </c>
      <c r="E635" s="8" t="s">
        <v>2753</v>
      </c>
      <c r="F635" s="8" t="s">
        <v>2754</v>
      </c>
      <c r="G635" s="8" t="s">
        <v>2755</v>
      </c>
      <c r="H635" s="8" t="s">
        <v>632</v>
      </c>
      <c r="I635" s="7" t="str">
        <f>HYPERLINK("https://www.airitibooks.com/Detail/Detail?PublicationID=P20131206066", "https://www.airitibooks.com/Detail/Detail?PublicationID=P20131206066")</f>
        <v>https://www.airitibooks.com/Detail/Detail?PublicationID=P20131206066</v>
      </c>
    </row>
    <row r="636" spans="1:9" ht="21" customHeight="1" x14ac:dyDescent="0.4">
      <c r="A636" s="8" t="s">
        <v>1464</v>
      </c>
      <c r="B636" s="8" t="s">
        <v>1533</v>
      </c>
      <c r="C636" s="8" t="s">
        <v>219</v>
      </c>
      <c r="D636" s="8" t="s">
        <v>1062</v>
      </c>
      <c r="E636" s="8" t="s">
        <v>2756</v>
      </c>
      <c r="F636" s="8" t="s">
        <v>2754</v>
      </c>
      <c r="G636" s="8" t="s">
        <v>2757</v>
      </c>
      <c r="H636" s="8" t="s">
        <v>632</v>
      </c>
      <c r="I636" s="7" t="str">
        <f>HYPERLINK("https://www.airitibooks.com/Detail/Detail?PublicationID=P20131206067", "https://www.airitibooks.com/Detail/Detail?PublicationID=P20131206067")</f>
        <v>https://www.airitibooks.com/Detail/Detail?PublicationID=P20131206067</v>
      </c>
    </row>
    <row r="637" spans="1:9" ht="21" customHeight="1" x14ac:dyDescent="0.4">
      <c r="A637" s="8" t="s">
        <v>1464</v>
      </c>
      <c r="B637" s="8" t="s">
        <v>1533</v>
      </c>
      <c r="C637" s="8" t="s">
        <v>219</v>
      </c>
      <c r="D637" s="8" t="s">
        <v>1063</v>
      </c>
      <c r="E637" s="8" t="s">
        <v>2758</v>
      </c>
      <c r="F637" s="8" t="s">
        <v>2754</v>
      </c>
      <c r="G637" s="8" t="s">
        <v>2759</v>
      </c>
      <c r="H637" s="8" t="s">
        <v>632</v>
      </c>
      <c r="I637" s="7" t="str">
        <f>HYPERLINK("https://www.airitibooks.com/Detail/Detail?PublicationID=P20131206068", "https://www.airitibooks.com/Detail/Detail?PublicationID=P20131206068")</f>
        <v>https://www.airitibooks.com/Detail/Detail?PublicationID=P20131206068</v>
      </c>
    </row>
    <row r="638" spans="1:9" ht="21" customHeight="1" x14ac:dyDescent="0.4">
      <c r="A638" s="8" t="s">
        <v>1464</v>
      </c>
      <c r="B638" s="8" t="s">
        <v>1533</v>
      </c>
      <c r="C638" s="8" t="s">
        <v>219</v>
      </c>
      <c r="D638" s="8" t="s">
        <v>1064</v>
      </c>
      <c r="E638" s="8" t="s">
        <v>2760</v>
      </c>
      <c r="F638" s="8" t="s">
        <v>2754</v>
      </c>
      <c r="G638" s="8" t="s">
        <v>1065</v>
      </c>
      <c r="H638" s="8" t="s">
        <v>632</v>
      </c>
      <c r="I638" s="7" t="str">
        <f>HYPERLINK("https://www.airitibooks.com/Detail/Detail?PublicationID=P20131206069", "https://www.airitibooks.com/Detail/Detail?PublicationID=P20131206069")</f>
        <v>https://www.airitibooks.com/Detail/Detail?PublicationID=P20131206069</v>
      </c>
    </row>
    <row r="639" spans="1:9" ht="21" customHeight="1" x14ac:dyDescent="0.4">
      <c r="A639" s="8" t="s">
        <v>1480</v>
      </c>
      <c r="B639" s="8" t="s">
        <v>1832</v>
      </c>
      <c r="C639" s="8" t="s">
        <v>1067</v>
      </c>
      <c r="D639" s="8" t="s">
        <v>1066</v>
      </c>
      <c r="E639" s="8" t="s">
        <v>2761</v>
      </c>
      <c r="F639" s="8" t="s">
        <v>2092</v>
      </c>
      <c r="G639" s="8" t="s">
        <v>2762</v>
      </c>
      <c r="H639" s="8" t="s">
        <v>632</v>
      </c>
      <c r="I639" s="7" t="str">
        <f>HYPERLINK("https://www.airitibooks.com/Detail/Detail?PublicationID=P20131206082", "https://www.airitibooks.com/Detail/Detail?PublicationID=P20131206082")</f>
        <v>https://www.airitibooks.com/Detail/Detail?PublicationID=P20131206082</v>
      </c>
    </row>
    <row r="640" spans="1:9" ht="21" customHeight="1" x14ac:dyDescent="0.4">
      <c r="A640" s="8" t="s">
        <v>1494</v>
      </c>
      <c r="B640" s="8" t="s">
        <v>1755</v>
      </c>
      <c r="C640" s="8" t="s">
        <v>621</v>
      </c>
      <c r="D640" s="8" t="s">
        <v>1068</v>
      </c>
      <c r="E640" s="8" t="s">
        <v>2763</v>
      </c>
      <c r="F640" s="8" t="s">
        <v>15</v>
      </c>
      <c r="G640" s="8" t="s">
        <v>2764</v>
      </c>
      <c r="H640" s="8" t="s">
        <v>632</v>
      </c>
      <c r="I640" s="7" t="str">
        <f>HYPERLINK("https://www.airitibooks.com/Detail/Detail?PublicationID=P20131206136", "https://www.airitibooks.com/Detail/Detail?PublicationID=P20131206136")</f>
        <v>https://www.airitibooks.com/Detail/Detail?PublicationID=P20131206136</v>
      </c>
    </row>
    <row r="641" spans="1:9" ht="21" customHeight="1" x14ac:dyDescent="0.4">
      <c r="A641" s="8" t="s">
        <v>1553</v>
      </c>
      <c r="B641" s="8" t="s">
        <v>1595</v>
      </c>
      <c r="C641" s="8" t="s">
        <v>1070</v>
      </c>
      <c r="D641" s="8" t="s">
        <v>1069</v>
      </c>
      <c r="E641" s="8" t="s">
        <v>2765</v>
      </c>
      <c r="F641" s="8" t="s">
        <v>1948</v>
      </c>
      <c r="G641" s="8" t="s">
        <v>1949</v>
      </c>
      <c r="H641" s="8" t="s">
        <v>632</v>
      </c>
      <c r="I641" s="7" t="str">
        <f>HYPERLINK("https://www.airitibooks.com/Detail/Detail?PublicationID=P20131213545", "https://www.airitibooks.com/Detail/Detail?PublicationID=P20131213545")</f>
        <v>https://www.airitibooks.com/Detail/Detail?PublicationID=P20131213545</v>
      </c>
    </row>
    <row r="642" spans="1:9" ht="21" customHeight="1" x14ac:dyDescent="0.4">
      <c r="A642" s="8" t="s">
        <v>1464</v>
      </c>
      <c r="B642" s="8" t="s">
        <v>2555</v>
      </c>
      <c r="C642" s="8" t="s">
        <v>1072</v>
      </c>
      <c r="D642" s="8" t="s">
        <v>1071</v>
      </c>
      <c r="E642" s="8" t="s">
        <v>2766</v>
      </c>
      <c r="F642" s="8" t="s">
        <v>2006</v>
      </c>
      <c r="G642" s="8" t="s">
        <v>2767</v>
      </c>
      <c r="H642" s="8" t="s">
        <v>632</v>
      </c>
      <c r="I642" s="7" t="str">
        <f>HYPERLINK("https://www.airitibooks.com/Detail/Detail?PublicationID=P20131213561", "https://www.airitibooks.com/Detail/Detail?PublicationID=P20131213561")</f>
        <v>https://www.airitibooks.com/Detail/Detail?PublicationID=P20131213561</v>
      </c>
    </row>
    <row r="643" spans="1:9" ht="21" customHeight="1" x14ac:dyDescent="0.4">
      <c r="A643" s="8" t="s">
        <v>1480</v>
      </c>
      <c r="B643" s="8" t="s">
        <v>1490</v>
      </c>
      <c r="C643" s="8" t="s">
        <v>1074</v>
      </c>
      <c r="D643" s="8" t="s">
        <v>1073</v>
      </c>
      <c r="E643" s="8" t="s">
        <v>2768</v>
      </c>
      <c r="F643" s="8" t="s">
        <v>2246</v>
      </c>
      <c r="G643" s="8" t="s">
        <v>2769</v>
      </c>
      <c r="H643" s="8" t="s">
        <v>632</v>
      </c>
      <c r="I643" s="7" t="str">
        <f>HYPERLINK("https://www.airitibooks.com/Detail/Detail?PublicationID=P20131217001", "https://www.airitibooks.com/Detail/Detail?PublicationID=P20131217001")</f>
        <v>https://www.airitibooks.com/Detail/Detail?PublicationID=P20131217001</v>
      </c>
    </row>
    <row r="644" spans="1:9" ht="21" customHeight="1" x14ac:dyDescent="0.4">
      <c r="A644" s="8" t="s">
        <v>1480</v>
      </c>
      <c r="B644" s="8" t="s">
        <v>1558</v>
      </c>
      <c r="C644" s="8" t="s">
        <v>763</v>
      </c>
      <c r="D644" s="8" t="s">
        <v>1075</v>
      </c>
      <c r="E644" s="8" t="s">
        <v>2770</v>
      </c>
      <c r="F644" s="8" t="s">
        <v>2754</v>
      </c>
      <c r="G644" s="8" t="s">
        <v>2771</v>
      </c>
      <c r="H644" s="8" t="s">
        <v>632</v>
      </c>
      <c r="I644" s="7" t="str">
        <f>HYPERLINK("https://www.airitibooks.com/Detail/Detail?PublicationID=P20131220092", "https://www.airitibooks.com/Detail/Detail?PublicationID=P20131220092")</f>
        <v>https://www.airitibooks.com/Detail/Detail?PublicationID=P20131220092</v>
      </c>
    </row>
    <row r="645" spans="1:9" ht="21" customHeight="1" x14ac:dyDescent="0.4">
      <c r="A645" s="8" t="s">
        <v>1480</v>
      </c>
      <c r="B645" s="8" t="s">
        <v>1558</v>
      </c>
      <c r="C645" s="8" t="s">
        <v>763</v>
      </c>
      <c r="D645" s="8" t="s">
        <v>1076</v>
      </c>
      <c r="E645" s="8" t="s">
        <v>2772</v>
      </c>
      <c r="F645" s="8" t="s">
        <v>2754</v>
      </c>
      <c r="G645" s="8" t="s">
        <v>2771</v>
      </c>
      <c r="H645" s="8" t="s">
        <v>632</v>
      </c>
      <c r="I645" s="7" t="str">
        <f>HYPERLINK("https://www.airitibooks.com/Detail/Detail?PublicationID=P20131220093", "https://www.airitibooks.com/Detail/Detail?PublicationID=P20131220093")</f>
        <v>https://www.airitibooks.com/Detail/Detail?PublicationID=P20131220093</v>
      </c>
    </row>
    <row r="646" spans="1:9" ht="21" customHeight="1" x14ac:dyDescent="0.4">
      <c r="A646" s="8" t="s">
        <v>1464</v>
      </c>
      <c r="B646" s="8" t="s">
        <v>2773</v>
      </c>
      <c r="C646" s="8" t="s">
        <v>1078</v>
      </c>
      <c r="D646" s="8" t="s">
        <v>1077</v>
      </c>
      <c r="E646" s="8" t="s">
        <v>2774</v>
      </c>
      <c r="F646" s="8" t="s">
        <v>1811</v>
      </c>
      <c r="G646" s="8" t="s">
        <v>2775</v>
      </c>
      <c r="H646" s="8" t="s">
        <v>632</v>
      </c>
      <c r="I646" s="7" t="str">
        <f>HYPERLINK("https://www.airitibooks.com/Detail/Detail?PublicationID=P20131220167", "https://www.airitibooks.com/Detail/Detail?PublicationID=P20131220167")</f>
        <v>https://www.airitibooks.com/Detail/Detail?PublicationID=P20131220167</v>
      </c>
    </row>
    <row r="647" spans="1:9" ht="21" customHeight="1" x14ac:dyDescent="0.4">
      <c r="A647" s="8" t="s">
        <v>1528</v>
      </c>
      <c r="B647" s="8" t="s">
        <v>1550</v>
      </c>
      <c r="C647" s="8" t="s">
        <v>1080</v>
      </c>
      <c r="D647" s="8" t="s">
        <v>1079</v>
      </c>
      <c r="E647" s="8" t="s">
        <v>2776</v>
      </c>
      <c r="F647" s="8" t="s">
        <v>1811</v>
      </c>
      <c r="G647" s="8" t="s">
        <v>2777</v>
      </c>
      <c r="H647" s="8" t="s">
        <v>632</v>
      </c>
      <c r="I647" s="7" t="str">
        <f>HYPERLINK("https://www.airitibooks.com/Detail/Detail?PublicationID=P20131220168", "https://www.airitibooks.com/Detail/Detail?PublicationID=P20131220168")</f>
        <v>https://www.airitibooks.com/Detail/Detail?PublicationID=P20131220168</v>
      </c>
    </row>
    <row r="648" spans="1:9" ht="21" customHeight="1" x14ac:dyDescent="0.4">
      <c r="A648" s="8" t="s">
        <v>1553</v>
      </c>
      <c r="B648" s="8" t="s">
        <v>1554</v>
      </c>
      <c r="C648" s="8" t="s">
        <v>1082</v>
      </c>
      <c r="D648" s="8" t="s">
        <v>1081</v>
      </c>
      <c r="E648" s="8" t="s">
        <v>2778</v>
      </c>
      <c r="F648" s="8" t="s">
        <v>1811</v>
      </c>
      <c r="G648" s="8" t="s">
        <v>2779</v>
      </c>
      <c r="H648" s="8" t="s">
        <v>632</v>
      </c>
      <c r="I648" s="7" t="str">
        <f>HYPERLINK("https://www.airitibooks.com/Detail/Detail?PublicationID=P20131220169", "https://www.airitibooks.com/Detail/Detail?PublicationID=P20131220169")</f>
        <v>https://www.airitibooks.com/Detail/Detail?PublicationID=P20131220169</v>
      </c>
    </row>
    <row r="649" spans="1:9" ht="21" customHeight="1" x14ac:dyDescent="0.4">
      <c r="A649" s="8" t="s">
        <v>1475</v>
      </c>
      <c r="B649" s="8" t="s">
        <v>1592</v>
      </c>
      <c r="C649" s="8" t="s">
        <v>1084</v>
      </c>
      <c r="D649" s="8" t="s">
        <v>1083</v>
      </c>
      <c r="E649" s="8" t="s">
        <v>2780</v>
      </c>
      <c r="F649" s="8" t="s">
        <v>15</v>
      </c>
      <c r="G649" s="8" t="s">
        <v>2781</v>
      </c>
      <c r="H649" s="8" t="s">
        <v>632</v>
      </c>
      <c r="I649" s="7" t="str">
        <f>HYPERLINK("https://www.airitibooks.com/Detail/Detail?PublicationID=P20140115001", "https://www.airitibooks.com/Detail/Detail?PublicationID=P20140115001")</f>
        <v>https://www.airitibooks.com/Detail/Detail?PublicationID=P20140115001</v>
      </c>
    </row>
    <row r="650" spans="1:9" ht="21" customHeight="1" x14ac:dyDescent="0.4">
      <c r="A650" s="8" t="s">
        <v>1517</v>
      </c>
      <c r="B650" s="8" t="s">
        <v>1758</v>
      </c>
      <c r="C650" s="8" t="s">
        <v>1086</v>
      </c>
      <c r="D650" s="8" t="s">
        <v>1085</v>
      </c>
      <c r="E650" s="8" t="s">
        <v>2782</v>
      </c>
      <c r="F650" s="8" t="s">
        <v>15</v>
      </c>
      <c r="G650" s="8" t="s">
        <v>2783</v>
      </c>
      <c r="H650" s="8" t="s">
        <v>632</v>
      </c>
      <c r="I650" s="7" t="str">
        <f>HYPERLINK("https://www.airitibooks.com/Detail/Detail?PublicationID=P20140115002", "https://www.airitibooks.com/Detail/Detail?PublicationID=P20140115002")</f>
        <v>https://www.airitibooks.com/Detail/Detail?PublicationID=P20140115002</v>
      </c>
    </row>
    <row r="651" spans="1:9" ht="21" customHeight="1" x14ac:dyDescent="0.4">
      <c r="A651" s="8" t="s">
        <v>1480</v>
      </c>
      <c r="B651" s="8" t="s">
        <v>1558</v>
      </c>
      <c r="C651" s="8" t="s">
        <v>1088</v>
      </c>
      <c r="D651" s="8" t="s">
        <v>1087</v>
      </c>
      <c r="E651" s="8" t="s">
        <v>2784</v>
      </c>
      <c r="F651" s="8" t="s">
        <v>2785</v>
      </c>
      <c r="G651" s="8" t="s">
        <v>2786</v>
      </c>
      <c r="H651" s="8" t="s">
        <v>9</v>
      </c>
      <c r="I651" s="7" t="str">
        <f>HYPERLINK("https://www.airitibooks.com/Detail/Detail?PublicationID=P20140115009", "https://www.airitibooks.com/Detail/Detail?PublicationID=P20140115009")</f>
        <v>https://www.airitibooks.com/Detail/Detail?PublicationID=P20140115009</v>
      </c>
    </row>
    <row r="652" spans="1:9" ht="21" customHeight="1" x14ac:dyDescent="0.4">
      <c r="A652" s="8" t="s">
        <v>1475</v>
      </c>
      <c r="B652" s="8" t="s">
        <v>1603</v>
      </c>
      <c r="C652" s="8" t="s">
        <v>1090</v>
      </c>
      <c r="D652" s="8" t="s">
        <v>1089</v>
      </c>
      <c r="E652" s="8" t="s">
        <v>2787</v>
      </c>
      <c r="F652" s="8" t="s">
        <v>15</v>
      </c>
      <c r="G652" s="8" t="s">
        <v>1990</v>
      </c>
      <c r="H652" s="8" t="s">
        <v>632</v>
      </c>
      <c r="I652" s="7" t="str">
        <f>HYPERLINK("https://www.airitibooks.com/Detail/Detail?PublicationID=P20140115013", "https://www.airitibooks.com/Detail/Detail?PublicationID=P20140115013")</f>
        <v>https://www.airitibooks.com/Detail/Detail?PublicationID=P20140115013</v>
      </c>
    </row>
    <row r="653" spans="1:9" ht="21" customHeight="1" x14ac:dyDescent="0.4">
      <c r="A653" s="8" t="s">
        <v>1480</v>
      </c>
      <c r="B653" s="8" t="s">
        <v>1490</v>
      </c>
      <c r="C653" s="8" t="s">
        <v>1092</v>
      </c>
      <c r="D653" s="8" t="s">
        <v>1091</v>
      </c>
      <c r="E653" s="8" t="s">
        <v>2788</v>
      </c>
      <c r="F653" s="8" t="s">
        <v>15</v>
      </c>
      <c r="G653" s="8" t="s">
        <v>2789</v>
      </c>
      <c r="H653" s="8" t="s">
        <v>632</v>
      </c>
      <c r="I653" s="7" t="str">
        <f>HYPERLINK("https://www.airitibooks.com/Detail/Detail?PublicationID=P20140115014", "https://www.airitibooks.com/Detail/Detail?PublicationID=P20140115014")</f>
        <v>https://www.airitibooks.com/Detail/Detail?PublicationID=P20140115014</v>
      </c>
    </row>
    <row r="654" spans="1:9" ht="21" customHeight="1" x14ac:dyDescent="0.4">
      <c r="A654" s="8" t="s">
        <v>1480</v>
      </c>
      <c r="B654" s="8" t="s">
        <v>1481</v>
      </c>
      <c r="C654" s="8" t="s">
        <v>1094</v>
      </c>
      <c r="D654" s="8" t="s">
        <v>1093</v>
      </c>
      <c r="E654" s="8" t="s">
        <v>2790</v>
      </c>
      <c r="F654" s="8" t="s">
        <v>15</v>
      </c>
      <c r="G654" s="8" t="s">
        <v>2791</v>
      </c>
      <c r="H654" s="8" t="s">
        <v>632</v>
      </c>
      <c r="I654" s="7" t="str">
        <f>HYPERLINK("https://www.airitibooks.com/Detail/Detail?PublicationID=P20140115015", "https://www.airitibooks.com/Detail/Detail?PublicationID=P20140115015")</f>
        <v>https://www.airitibooks.com/Detail/Detail?PublicationID=P20140115015</v>
      </c>
    </row>
    <row r="655" spans="1:9" ht="21" customHeight="1" x14ac:dyDescent="0.4">
      <c r="A655" s="8" t="s">
        <v>1475</v>
      </c>
      <c r="B655" s="8" t="s">
        <v>1539</v>
      </c>
      <c r="C655" s="8" t="s">
        <v>1012</v>
      </c>
      <c r="D655" s="8" t="s">
        <v>1095</v>
      </c>
      <c r="E655" s="8" t="s">
        <v>2792</v>
      </c>
      <c r="F655" s="8" t="s">
        <v>2285</v>
      </c>
      <c r="G655" s="8" t="s">
        <v>2793</v>
      </c>
      <c r="H655" s="8" t="s">
        <v>9</v>
      </c>
      <c r="I655" s="7" t="str">
        <f>HYPERLINK("https://www.airitibooks.com/Detail/Detail?PublicationID=P20140120007", "https://www.airitibooks.com/Detail/Detail?PublicationID=P20140120007")</f>
        <v>https://www.airitibooks.com/Detail/Detail?PublicationID=P20140120007</v>
      </c>
    </row>
    <row r="656" spans="1:9" ht="21" customHeight="1" x14ac:dyDescent="0.4">
      <c r="A656" s="8" t="s">
        <v>1553</v>
      </c>
      <c r="B656" s="8" t="s">
        <v>1554</v>
      </c>
      <c r="C656" s="8" t="s">
        <v>677</v>
      </c>
      <c r="D656" s="8" t="s">
        <v>1096</v>
      </c>
      <c r="E656" s="8" t="s">
        <v>2794</v>
      </c>
      <c r="F656" s="8" t="s">
        <v>1616</v>
      </c>
      <c r="G656" s="8" t="s">
        <v>2632</v>
      </c>
      <c r="H656" s="8" t="s">
        <v>632</v>
      </c>
      <c r="I656" s="7" t="str">
        <f>HYPERLINK("https://www.airitibooks.com/Detail/Detail?PublicationID=P20140120020", "https://www.airitibooks.com/Detail/Detail?PublicationID=P20140120020")</f>
        <v>https://www.airitibooks.com/Detail/Detail?PublicationID=P20140120020</v>
      </c>
    </row>
    <row r="657" spans="1:9" ht="21" customHeight="1" x14ac:dyDescent="0.4">
      <c r="A657" s="8" t="s">
        <v>1553</v>
      </c>
      <c r="B657" s="8" t="s">
        <v>1621</v>
      </c>
      <c r="C657" s="8" t="s">
        <v>1098</v>
      </c>
      <c r="D657" s="8" t="s">
        <v>1097</v>
      </c>
      <c r="E657" s="8" t="s">
        <v>2795</v>
      </c>
      <c r="F657" s="8" t="s">
        <v>2569</v>
      </c>
      <c r="G657" s="8" t="s">
        <v>2635</v>
      </c>
      <c r="H657" s="8" t="s">
        <v>632</v>
      </c>
      <c r="I657" s="7" t="str">
        <f>HYPERLINK("https://www.airitibooks.com/Detail/Detail?PublicationID=P20140120029", "https://www.airitibooks.com/Detail/Detail?PublicationID=P20140120029")</f>
        <v>https://www.airitibooks.com/Detail/Detail?PublicationID=P20140120029</v>
      </c>
    </row>
    <row r="658" spans="1:9" ht="21" customHeight="1" x14ac:dyDescent="0.4">
      <c r="A658" s="8" t="s">
        <v>1498</v>
      </c>
      <c r="B658" s="8" t="s">
        <v>1793</v>
      </c>
      <c r="C658" s="8" t="s">
        <v>256</v>
      </c>
      <c r="D658" s="8" t="s">
        <v>1099</v>
      </c>
      <c r="E658" s="8" t="s">
        <v>2796</v>
      </c>
      <c r="F658" s="8" t="s">
        <v>2569</v>
      </c>
      <c r="G658" s="8" t="s">
        <v>2797</v>
      </c>
      <c r="H658" s="8" t="s">
        <v>632</v>
      </c>
      <c r="I658" s="7" t="str">
        <f>HYPERLINK("https://www.airitibooks.com/Detail/Detail?PublicationID=P20140120030", "https://www.airitibooks.com/Detail/Detail?PublicationID=P20140120030")</f>
        <v>https://www.airitibooks.com/Detail/Detail?PublicationID=P20140120030</v>
      </c>
    </row>
    <row r="659" spans="1:9" ht="21" customHeight="1" x14ac:dyDescent="0.4">
      <c r="A659" s="8" t="s">
        <v>1464</v>
      </c>
      <c r="B659" s="8" t="s">
        <v>1484</v>
      </c>
      <c r="C659" s="8" t="s">
        <v>386</v>
      </c>
      <c r="D659" s="8" t="s">
        <v>1100</v>
      </c>
      <c r="E659" s="8" t="s">
        <v>2798</v>
      </c>
      <c r="F659" s="8" t="s">
        <v>1881</v>
      </c>
      <c r="G659" s="8" t="s">
        <v>2799</v>
      </c>
      <c r="H659" s="8" t="s">
        <v>632</v>
      </c>
      <c r="I659" s="7" t="str">
        <f>HYPERLINK("https://www.airitibooks.com/Detail/Detail?PublicationID=P20140120094", "https://www.airitibooks.com/Detail/Detail?PublicationID=P20140120094")</f>
        <v>https://www.airitibooks.com/Detail/Detail?PublicationID=P20140120094</v>
      </c>
    </row>
    <row r="660" spans="1:9" ht="21" customHeight="1" x14ac:dyDescent="0.4">
      <c r="A660" s="8" t="s">
        <v>1553</v>
      </c>
      <c r="B660" s="8" t="s">
        <v>1595</v>
      </c>
      <c r="C660" s="8" t="s">
        <v>1102</v>
      </c>
      <c r="D660" s="8" t="s">
        <v>1101</v>
      </c>
      <c r="E660" s="8" t="s">
        <v>2800</v>
      </c>
      <c r="F660" s="8" t="s">
        <v>1881</v>
      </c>
      <c r="G660" s="8" t="s">
        <v>2801</v>
      </c>
      <c r="H660" s="8" t="s">
        <v>632</v>
      </c>
      <c r="I660" s="7" t="str">
        <f>HYPERLINK("https://www.airitibooks.com/Detail/Detail?PublicationID=P20140120096", "https://www.airitibooks.com/Detail/Detail?PublicationID=P20140120096")</f>
        <v>https://www.airitibooks.com/Detail/Detail?PublicationID=P20140120096</v>
      </c>
    </row>
    <row r="661" spans="1:9" ht="21" customHeight="1" x14ac:dyDescent="0.4">
      <c r="A661" s="8" t="s">
        <v>1494</v>
      </c>
      <c r="B661" s="8" t="s">
        <v>1495</v>
      </c>
      <c r="C661" s="8" t="s">
        <v>112</v>
      </c>
      <c r="D661" s="8" t="s">
        <v>1103</v>
      </c>
      <c r="E661" s="8" t="s">
        <v>2802</v>
      </c>
      <c r="F661" s="8" t="s">
        <v>1881</v>
      </c>
      <c r="G661" s="8" t="s">
        <v>2803</v>
      </c>
      <c r="H661" s="8" t="s">
        <v>632</v>
      </c>
      <c r="I661" s="7" t="str">
        <f>HYPERLINK("https://www.airitibooks.com/Detail/Detail?PublicationID=P20140120097", "https://www.airitibooks.com/Detail/Detail?PublicationID=P20140120097")</f>
        <v>https://www.airitibooks.com/Detail/Detail?PublicationID=P20140120097</v>
      </c>
    </row>
    <row r="662" spans="1:9" ht="21" customHeight="1" x14ac:dyDescent="0.4">
      <c r="A662" s="8" t="s">
        <v>1464</v>
      </c>
      <c r="B662" s="8" t="s">
        <v>1484</v>
      </c>
      <c r="C662" s="8" t="s">
        <v>121</v>
      </c>
      <c r="D662" s="8" t="s">
        <v>1104</v>
      </c>
      <c r="E662" s="8" t="s">
        <v>2804</v>
      </c>
      <c r="F662" s="8" t="s">
        <v>2754</v>
      </c>
      <c r="G662" s="8" t="s">
        <v>2805</v>
      </c>
      <c r="H662" s="8" t="s">
        <v>632</v>
      </c>
      <c r="I662" s="7" t="str">
        <f>HYPERLINK("https://www.airitibooks.com/Detail/Detail?PublicationID=P20140120099", "https://www.airitibooks.com/Detail/Detail?PublicationID=P20140120099")</f>
        <v>https://www.airitibooks.com/Detail/Detail?PublicationID=P20140120099</v>
      </c>
    </row>
    <row r="663" spans="1:9" ht="21" customHeight="1" x14ac:dyDescent="0.4">
      <c r="A663" s="8" t="s">
        <v>1464</v>
      </c>
      <c r="B663" s="8" t="s">
        <v>1484</v>
      </c>
      <c r="C663" s="8" t="s">
        <v>121</v>
      </c>
      <c r="D663" s="8" t="s">
        <v>1105</v>
      </c>
      <c r="E663" s="8" t="s">
        <v>2806</v>
      </c>
      <c r="F663" s="8" t="s">
        <v>2754</v>
      </c>
      <c r="G663" s="8" t="s">
        <v>2805</v>
      </c>
      <c r="H663" s="8" t="s">
        <v>632</v>
      </c>
      <c r="I663" s="7" t="str">
        <f>HYPERLINK("https://www.airitibooks.com/Detail/Detail?PublicationID=P20140120100", "https://www.airitibooks.com/Detail/Detail?PublicationID=P20140120100")</f>
        <v>https://www.airitibooks.com/Detail/Detail?PublicationID=P20140120100</v>
      </c>
    </row>
    <row r="664" spans="1:9" ht="21" customHeight="1" x14ac:dyDescent="0.4">
      <c r="A664" s="8" t="s">
        <v>1480</v>
      </c>
      <c r="B664" s="8" t="s">
        <v>1558</v>
      </c>
      <c r="C664" s="8" t="s">
        <v>166</v>
      </c>
      <c r="D664" s="8" t="s">
        <v>1106</v>
      </c>
      <c r="E664" s="8" t="s">
        <v>2807</v>
      </c>
      <c r="F664" s="8" t="s">
        <v>1560</v>
      </c>
      <c r="G664" s="8" t="s">
        <v>2808</v>
      </c>
      <c r="H664" s="8" t="s">
        <v>632</v>
      </c>
      <c r="I664" s="7" t="str">
        <f>HYPERLINK("https://www.airitibooks.com/Detail/Detail?PublicationID=P20140211050", "https://www.airitibooks.com/Detail/Detail?PublicationID=P20140211050")</f>
        <v>https://www.airitibooks.com/Detail/Detail?PublicationID=P20140211050</v>
      </c>
    </row>
    <row r="665" spans="1:9" ht="21" customHeight="1" x14ac:dyDescent="0.4">
      <c r="A665" s="8" t="s">
        <v>1480</v>
      </c>
      <c r="B665" s="8" t="s">
        <v>1558</v>
      </c>
      <c r="C665" s="8" t="s">
        <v>402</v>
      </c>
      <c r="D665" s="8" t="s">
        <v>1107</v>
      </c>
      <c r="E665" s="8" t="s">
        <v>2809</v>
      </c>
      <c r="F665" s="8" t="s">
        <v>1560</v>
      </c>
      <c r="G665" s="8" t="s">
        <v>2810</v>
      </c>
      <c r="H665" s="8" t="s">
        <v>632</v>
      </c>
      <c r="I665" s="7" t="str">
        <f>HYPERLINK("https://www.airitibooks.com/Detail/Detail?PublicationID=P20140211051", "https://www.airitibooks.com/Detail/Detail?PublicationID=P20140211051")</f>
        <v>https://www.airitibooks.com/Detail/Detail?PublicationID=P20140211051</v>
      </c>
    </row>
    <row r="666" spans="1:9" ht="21" customHeight="1" x14ac:dyDescent="0.4">
      <c r="A666" s="8" t="s">
        <v>1480</v>
      </c>
      <c r="B666" s="8" t="s">
        <v>1558</v>
      </c>
      <c r="C666" s="8" t="s">
        <v>402</v>
      </c>
      <c r="D666" s="8" t="s">
        <v>1108</v>
      </c>
      <c r="E666" s="8" t="s">
        <v>2811</v>
      </c>
      <c r="F666" s="8" t="s">
        <v>1560</v>
      </c>
      <c r="G666" s="8" t="s">
        <v>2812</v>
      </c>
      <c r="H666" s="8" t="s">
        <v>632</v>
      </c>
      <c r="I666" s="7" t="str">
        <f>HYPERLINK("https://www.airitibooks.com/Detail/Detail?PublicationID=P20140211052", "https://www.airitibooks.com/Detail/Detail?PublicationID=P20140211052")</f>
        <v>https://www.airitibooks.com/Detail/Detail?PublicationID=P20140211052</v>
      </c>
    </row>
    <row r="667" spans="1:9" ht="21" customHeight="1" x14ac:dyDescent="0.4">
      <c r="A667" s="8" t="s">
        <v>1480</v>
      </c>
      <c r="B667" s="8" t="s">
        <v>1558</v>
      </c>
      <c r="C667" s="8" t="s">
        <v>66</v>
      </c>
      <c r="D667" s="8" t="s">
        <v>1109</v>
      </c>
      <c r="E667" s="8" t="s">
        <v>2813</v>
      </c>
      <c r="F667" s="8" t="s">
        <v>1560</v>
      </c>
      <c r="G667" s="8" t="s">
        <v>2814</v>
      </c>
      <c r="H667" s="8" t="s">
        <v>632</v>
      </c>
      <c r="I667" s="7" t="str">
        <f>HYPERLINK("https://www.airitibooks.com/Detail/Detail?PublicationID=P20140211053", "https://www.airitibooks.com/Detail/Detail?PublicationID=P20140211053")</f>
        <v>https://www.airitibooks.com/Detail/Detail?PublicationID=P20140211053</v>
      </c>
    </row>
    <row r="668" spans="1:9" ht="21" customHeight="1" x14ac:dyDescent="0.4">
      <c r="A668" s="8" t="s">
        <v>1480</v>
      </c>
      <c r="B668" s="8" t="s">
        <v>1558</v>
      </c>
      <c r="C668" s="8" t="s">
        <v>66</v>
      </c>
      <c r="D668" s="8" t="s">
        <v>1110</v>
      </c>
      <c r="E668" s="8" t="s">
        <v>2815</v>
      </c>
      <c r="F668" s="8" t="s">
        <v>1560</v>
      </c>
      <c r="G668" s="8" t="s">
        <v>2816</v>
      </c>
      <c r="H668" s="8" t="s">
        <v>632</v>
      </c>
      <c r="I668" s="7" t="str">
        <f>HYPERLINK("https://www.airitibooks.com/Detail/Detail?PublicationID=P20140211054", "https://www.airitibooks.com/Detail/Detail?PublicationID=P20140211054")</f>
        <v>https://www.airitibooks.com/Detail/Detail?PublicationID=P20140211054</v>
      </c>
    </row>
    <row r="669" spans="1:9" ht="21" customHeight="1" x14ac:dyDescent="0.4">
      <c r="A669" s="8" t="s">
        <v>1480</v>
      </c>
      <c r="B669" s="8" t="s">
        <v>1832</v>
      </c>
      <c r="C669" s="8" t="s">
        <v>1112</v>
      </c>
      <c r="D669" s="8" t="s">
        <v>1111</v>
      </c>
      <c r="E669" s="8" t="s">
        <v>2817</v>
      </c>
      <c r="F669" s="8" t="s">
        <v>2000</v>
      </c>
      <c r="G669" s="8" t="s">
        <v>2818</v>
      </c>
      <c r="H669" s="8" t="s">
        <v>632</v>
      </c>
      <c r="I669" s="7" t="str">
        <f>HYPERLINK("https://www.airitibooks.com/Detail/Detail?PublicationID=P20140218007", "https://www.airitibooks.com/Detail/Detail?PublicationID=P20140218007")</f>
        <v>https://www.airitibooks.com/Detail/Detail?PublicationID=P20140218007</v>
      </c>
    </row>
    <row r="670" spans="1:9" ht="21" customHeight="1" x14ac:dyDescent="0.4">
      <c r="A670" s="8" t="s">
        <v>1553</v>
      </c>
      <c r="B670" s="8" t="s">
        <v>2819</v>
      </c>
      <c r="C670" s="8" t="s">
        <v>1114</v>
      </c>
      <c r="D670" s="8" t="s">
        <v>1113</v>
      </c>
      <c r="E670" s="8" t="s">
        <v>2820</v>
      </c>
      <c r="F670" s="8" t="s">
        <v>2000</v>
      </c>
      <c r="G670" s="8" t="s">
        <v>2821</v>
      </c>
      <c r="H670" s="8" t="s">
        <v>9</v>
      </c>
      <c r="I670" s="7" t="str">
        <f>HYPERLINK("https://www.airitibooks.com/Detail/Detail?PublicationID=P20140218008", "https://www.airitibooks.com/Detail/Detail?PublicationID=P20140218008")</f>
        <v>https://www.airitibooks.com/Detail/Detail?PublicationID=P20140218008</v>
      </c>
    </row>
    <row r="671" spans="1:9" ht="21" customHeight="1" x14ac:dyDescent="0.4">
      <c r="A671" s="8" t="s">
        <v>1480</v>
      </c>
      <c r="B671" s="8" t="s">
        <v>1558</v>
      </c>
      <c r="C671" s="8" t="s">
        <v>402</v>
      </c>
      <c r="D671" s="8" t="s">
        <v>1115</v>
      </c>
      <c r="E671" s="8" t="s">
        <v>2822</v>
      </c>
      <c r="F671" s="8" t="s">
        <v>1560</v>
      </c>
      <c r="G671" s="8" t="s">
        <v>2823</v>
      </c>
      <c r="H671" s="8" t="s">
        <v>9</v>
      </c>
      <c r="I671" s="7" t="str">
        <f>HYPERLINK("https://www.airitibooks.com/Detail/Detail?PublicationID=P20140224004", "https://www.airitibooks.com/Detail/Detail?PublicationID=P20140224004")</f>
        <v>https://www.airitibooks.com/Detail/Detail?PublicationID=P20140224004</v>
      </c>
    </row>
    <row r="672" spans="1:9" ht="21" customHeight="1" x14ac:dyDescent="0.4">
      <c r="A672" s="8" t="s">
        <v>1480</v>
      </c>
      <c r="B672" s="8" t="s">
        <v>1558</v>
      </c>
      <c r="C672" s="8" t="s">
        <v>66</v>
      </c>
      <c r="D672" s="8" t="s">
        <v>1116</v>
      </c>
      <c r="E672" s="8" t="s">
        <v>2824</v>
      </c>
      <c r="F672" s="8" t="s">
        <v>1560</v>
      </c>
      <c r="G672" s="8" t="s">
        <v>2825</v>
      </c>
      <c r="H672" s="8" t="s">
        <v>632</v>
      </c>
      <c r="I672" s="7" t="str">
        <f>HYPERLINK("https://www.airitibooks.com/Detail/Detail?PublicationID=P20140224005", "https://www.airitibooks.com/Detail/Detail?PublicationID=P20140224005")</f>
        <v>https://www.airitibooks.com/Detail/Detail?PublicationID=P20140224005</v>
      </c>
    </row>
    <row r="673" spans="1:9" ht="21" customHeight="1" x14ac:dyDescent="0.4">
      <c r="A673" s="8" t="s">
        <v>1480</v>
      </c>
      <c r="B673" s="8" t="s">
        <v>1481</v>
      </c>
      <c r="C673" s="8" t="s">
        <v>624</v>
      </c>
      <c r="D673" s="8" t="s">
        <v>1117</v>
      </c>
      <c r="E673" s="8" t="s">
        <v>2826</v>
      </c>
      <c r="F673" s="8" t="s">
        <v>2827</v>
      </c>
      <c r="G673" s="8" t="s">
        <v>2244</v>
      </c>
      <c r="H673" s="8" t="s">
        <v>632</v>
      </c>
      <c r="I673" s="7" t="str">
        <f>HYPERLINK("https://www.airitibooks.com/Detail/Detail?PublicationID=P20140224006", "https://www.airitibooks.com/Detail/Detail?PublicationID=P20140224006")</f>
        <v>https://www.airitibooks.com/Detail/Detail?PublicationID=P20140224006</v>
      </c>
    </row>
    <row r="674" spans="1:9" ht="21" customHeight="1" x14ac:dyDescent="0.4">
      <c r="A674" s="8" t="s">
        <v>1480</v>
      </c>
      <c r="B674" s="8" t="s">
        <v>1558</v>
      </c>
      <c r="C674" s="8" t="s">
        <v>168</v>
      </c>
      <c r="D674" s="8" t="s">
        <v>1118</v>
      </c>
      <c r="E674" s="8" t="s">
        <v>2828</v>
      </c>
      <c r="F674" s="8" t="s">
        <v>1560</v>
      </c>
      <c r="G674" s="8" t="s">
        <v>2812</v>
      </c>
      <c r="H674" s="8" t="s">
        <v>3</v>
      </c>
      <c r="I674" s="7" t="str">
        <f>HYPERLINK("https://www.airitibooks.com/Detail/Detail?PublicationID=P20140224053", "https://www.airitibooks.com/Detail/Detail?PublicationID=P20140224053")</f>
        <v>https://www.airitibooks.com/Detail/Detail?PublicationID=P20140224053</v>
      </c>
    </row>
    <row r="675" spans="1:9" ht="21" customHeight="1" x14ac:dyDescent="0.4">
      <c r="A675" s="8" t="s">
        <v>1480</v>
      </c>
      <c r="B675" s="8" t="s">
        <v>1558</v>
      </c>
      <c r="C675" s="8" t="s">
        <v>66</v>
      </c>
      <c r="D675" s="8" t="s">
        <v>1119</v>
      </c>
      <c r="E675" s="8" t="s">
        <v>2829</v>
      </c>
      <c r="F675" s="8" t="s">
        <v>1560</v>
      </c>
      <c r="G675" s="8" t="s">
        <v>2830</v>
      </c>
      <c r="H675" s="8" t="s">
        <v>3</v>
      </c>
      <c r="I675" s="7" t="str">
        <f>HYPERLINK("https://www.airitibooks.com/Detail/Detail?PublicationID=P20140224054", "https://www.airitibooks.com/Detail/Detail?PublicationID=P20140224054")</f>
        <v>https://www.airitibooks.com/Detail/Detail?PublicationID=P20140224054</v>
      </c>
    </row>
    <row r="676" spans="1:9" ht="21" customHeight="1" x14ac:dyDescent="0.4">
      <c r="A676" s="8" t="s">
        <v>1480</v>
      </c>
      <c r="B676" s="8" t="s">
        <v>1558</v>
      </c>
      <c r="C676" s="8" t="s">
        <v>1121</v>
      </c>
      <c r="D676" s="8" t="s">
        <v>1120</v>
      </c>
      <c r="E676" s="8" t="s">
        <v>2831</v>
      </c>
      <c r="F676" s="8" t="s">
        <v>1560</v>
      </c>
      <c r="G676" s="8" t="s">
        <v>2832</v>
      </c>
      <c r="H676" s="8" t="s">
        <v>3</v>
      </c>
      <c r="I676" s="7" t="str">
        <f>HYPERLINK("https://www.airitibooks.com/Detail/Detail?PublicationID=P20140224055", "https://www.airitibooks.com/Detail/Detail?PublicationID=P20140224055")</f>
        <v>https://www.airitibooks.com/Detail/Detail?PublicationID=P20140224055</v>
      </c>
    </row>
    <row r="677" spans="1:9" ht="21" customHeight="1" x14ac:dyDescent="0.4">
      <c r="A677" s="8" t="s">
        <v>1480</v>
      </c>
      <c r="B677" s="8" t="s">
        <v>1558</v>
      </c>
      <c r="C677" s="8" t="s">
        <v>1123</v>
      </c>
      <c r="D677" s="8" t="s">
        <v>1122</v>
      </c>
      <c r="E677" s="8" t="s">
        <v>2833</v>
      </c>
      <c r="F677" s="8" t="s">
        <v>1560</v>
      </c>
      <c r="G677" s="8" t="s">
        <v>2834</v>
      </c>
      <c r="H677" s="8" t="s">
        <v>3</v>
      </c>
      <c r="I677" s="7" t="str">
        <f>HYPERLINK("https://www.airitibooks.com/Detail/Detail?PublicationID=P20140224056", "https://www.airitibooks.com/Detail/Detail?PublicationID=P20140224056")</f>
        <v>https://www.airitibooks.com/Detail/Detail?PublicationID=P20140224056</v>
      </c>
    </row>
    <row r="678" spans="1:9" ht="21" customHeight="1" x14ac:dyDescent="0.4">
      <c r="A678" s="8" t="s">
        <v>1480</v>
      </c>
      <c r="B678" s="8" t="s">
        <v>1558</v>
      </c>
      <c r="C678" s="8" t="s">
        <v>66</v>
      </c>
      <c r="D678" s="8" t="s">
        <v>1124</v>
      </c>
      <c r="E678" s="8" t="s">
        <v>2835</v>
      </c>
      <c r="F678" s="8" t="s">
        <v>1560</v>
      </c>
      <c r="G678" s="8" t="s">
        <v>1125</v>
      </c>
      <c r="H678" s="8" t="s">
        <v>3</v>
      </c>
      <c r="I678" s="7" t="str">
        <f>HYPERLINK("https://www.airitibooks.com/Detail/Detail?PublicationID=P20140224057", "https://www.airitibooks.com/Detail/Detail?PublicationID=P20140224057")</f>
        <v>https://www.airitibooks.com/Detail/Detail?PublicationID=P20140224057</v>
      </c>
    </row>
    <row r="679" spans="1:9" ht="21" customHeight="1" x14ac:dyDescent="0.4">
      <c r="A679" s="8" t="s">
        <v>1480</v>
      </c>
      <c r="B679" s="8" t="s">
        <v>1558</v>
      </c>
      <c r="C679" s="8" t="s">
        <v>1127</v>
      </c>
      <c r="D679" s="8" t="s">
        <v>1126</v>
      </c>
      <c r="E679" s="8" t="s">
        <v>2836</v>
      </c>
      <c r="F679" s="8" t="s">
        <v>1560</v>
      </c>
      <c r="G679" s="8" t="s">
        <v>2812</v>
      </c>
      <c r="H679" s="8" t="s">
        <v>3</v>
      </c>
      <c r="I679" s="7" t="str">
        <f>HYPERLINK("https://www.airitibooks.com/Detail/Detail?PublicationID=P20140224058", "https://www.airitibooks.com/Detail/Detail?PublicationID=P20140224058")</f>
        <v>https://www.airitibooks.com/Detail/Detail?PublicationID=P20140224058</v>
      </c>
    </row>
    <row r="680" spans="1:9" ht="21" customHeight="1" x14ac:dyDescent="0.4">
      <c r="A680" s="8" t="s">
        <v>1480</v>
      </c>
      <c r="B680" s="8" t="s">
        <v>1558</v>
      </c>
      <c r="C680" s="8" t="s">
        <v>66</v>
      </c>
      <c r="D680" s="8" t="s">
        <v>1128</v>
      </c>
      <c r="E680" s="8" t="s">
        <v>2837</v>
      </c>
      <c r="F680" s="8" t="s">
        <v>1560</v>
      </c>
      <c r="G680" s="8" t="s">
        <v>2838</v>
      </c>
      <c r="H680" s="8" t="s">
        <v>3</v>
      </c>
      <c r="I680" s="7" t="str">
        <f>HYPERLINK("https://www.airitibooks.com/Detail/Detail?PublicationID=P20140224059", "https://www.airitibooks.com/Detail/Detail?PublicationID=P20140224059")</f>
        <v>https://www.airitibooks.com/Detail/Detail?PublicationID=P20140224059</v>
      </c>
    </row>
    <row r="681" spans="1:9" ht="21" customHeight="1" x14ac:dyDescent="0.4">
      <c r="A681" s="8" t="s">
        <v>1475</v>
      </c>
      <c r="B681" s="8" t="s">
        <v>1512</v>
      </c>
      <c r="C681" s="8" t="s">
        <v>35</v>
      </c>
      <c r="D681" s="8" t="s">
        <v>1129</v>
      </c>
      <c r="E681" s="8" t="s">
        <v>2839</v>
      </c>
      <c r="F681" s="8" t="s">
        <v>1560</v>
      </c>
      <c r="G681" s="8" t="s">
        <v>2840</v>
      </c>
      <c r="H681" s="8" t="s">
        <v>9</v>
      </c>
      <c r="I681" s="7" t="str">
        <f>HYPERLINK("https://www.airitibooks.com/Detail/Detail?PublicationID=P20140224060", "https://www.airitibooks.com/Detail/Detail?PublicationID=P20140224060")</f>
        <v>https://www.airitibooks.com/Detail/Detail?PublicationID=P20140224060</v>
      </c>
    </row>
    <row r="682" spans="1:9" ht="21" customHeight="1" x14ac:dyDescent="0.4">
      <c r="A682" s="8" t="s">
        <v>1480</v>
      </c>
      <c r="B682" s="8" t="s">
        <v>1558</v>
      </c>
      <c r="C682" s="8" t="s">
        <v>402</v>
      </c>
      <c r="D682" s="8" t="s">
        <v>1130</v>
      </c>
      <c r="E682" s="8" t="s">
        <v>2841</v>
      </c>
      <c r="F682" s="8" t="s">
        <v>1560</v>
      </c>
      <c r="G682" s="8" t="s">
        <v>2812</v>
      </c>
      <c r="H682" s="8" t="s">
        <v>9</v>
      </c>
      <c r="I682" s="7" t="str">
        <f>HYPERLINK("https://www.airitibooks.com/Detail/Detail?PublicationID=P20140224061", "https://www.airitibooks.com/Detail/Detail?PublicationID=P20140224061")</f>
        <v>https://www.airitibooks.com/Detail/Detail?PublicationID=P20140224061</v>
      </c>
    </row>
    <row r="683" spans="1:9" ht="21" customHeight="1" x14ac:dyDescent="0.4">
      <c r="A683" s="8" t="s">
        <v>1464</v>
      </c>
      <c r="B683" s="8" t="s">
        <v>1484</v>
      </c>
      <c r="C683" s="8" t="s">
        <v>1132</v>
      </c>
      <c r="D683" s="8" t="s">
        <v>1131</v>
      </c>
      <c r="E683" s="8" t="s">
        <v>2842</v>
      </c>
      <c r="F683" s="8" t="s">
        <v>1560</v>
      </c>
      <c r="G683" s="8" t="s">
        <v>2843</v>
      </c>
      <c r="H683" s="8" t="s">
        <v>9</v>
      </c>
      <c r="I683" s="7" t="str">
        <f>HYPERLINK("https://www.airitibooks.com/Detail/Detail?PublicationID=P20140224062", "https://www.airitibooks.com/Detail/Detail?PublicationID=P20140224062")</f>
        <v>https://www.airitibooks.com/Detail/Detail?PublicationID=P20140224062</v>
      </c>
    </row>
    <row r="684" spans="1:9" ht="21" customHeight="1" x14ac:dyDescent="0.4">
      <c r="A684" s="8" t="s">
        <v>1480</v>
      </c>
      <c r="B684" s="8" t="s">
        <v>1558</v>
      </c>
      <c r="C684" s="8" t="s">
        <v>66</v>
      </c>
      <c r="D684" s="8" t="s">
        <v>1133</v>
      </c>
      <c r="E684" s="8" t="s">
        <v>2844</v>
      </c>
      <c r="F684" s="8" t="s">
        <v>1560</v>
      </c>
      <c r="G684" s="8" t="s">
        <v>2845</v>
      </c>
      <c r="H684" s="8" t="s">
        <v>9</v>
      </c>
      <c r="I684" s="7" t="str">
        <f>HYPERLINK("https://www.airitibooks.com/Detail/Detail?PublicationID=P20140224063", "https://www.airitibooks.com/Detail/Detail?PublicationID=P20140224063")</f>
        <v>https://www.airitibooks.com/Detail/Detail?PublicationID=P20140224063</v>
      </c>
    </row>
    <row r="685" spans="1:9" ht="21" customHeight="1" x14ac:dyDescent="0.4">
      <c r="A685" s="8" t="s">
        <v>1475</v>
      </c>
      <c r="B685" s="8" t="s">
        <v>1592</v>
      </c>
      <c r="C685" s="8" t="s">
        <v>96</v>
      </c>
      <c r="D685" s="8" t="s">
        <v>1134</v>
      </c>
      <c r="E685" s="8" t="s">
        <v>2846</v>
      </c>
      <c r="F685" s="8" t="s">
        <v>15</v>
      </c>
      <c r="G685" s="8" t="s">
        <v>1594</v>
      </c>
      <c r="H685" s="8" t="s">
        <v>1135</v>
      </c>
      <c r="I685" s="7" t="str">
        <f>HYPERLINK("https://www.airitibooks.com/Detail/Detail?PublicationID=P20140224070", "https://www.airitibooks.com/Detail/Detail?PublicationID=P20140224070")</f>
        <v>https://www.airitibooks.com/Detail/Detail?PublicationID=P20140224070</v>
      </c>
    </row>
    <row r="686" spans="1:9" ht="21" customHeight="1" x14ac:dyDescent="0.4">
      <c r="A686" s="8" t="s">
        <v>1517</v>
      </c>
      <c r="B686" s="8" t="s">
        <v>1791</v>
      </c>
      <c r="C686" s="8" t="s">
        <v>254</v>
      </c>
      <c r="D686" s="8" t="s">
        <v>1136</v>
      </c>
      <c r="E686" s="8" t="s">
        <v>2847</v>
      </c>
      <c r="F686" s="8" t="s">
        <v>2848</v>
      </c>
      <c r="G686" s="8" t="s">
        <v>2849</v>
      </c>
      <c r="H686" s="8" t="s">
        <v>3</v>
      </c>
      <c r="I686" s="7" t="str">
        <f>HYPERLINK("https://www.airitibooks.com/Detail/Detail?PublicationID=P20140307025", "https://www.airitibooks.com/Detail/Detail?PublicationID=P20140307025")</f>
        <v>https://www.airitibooks.com/Detail/Detail?PublicationID=P20140307025</v>
      </c>
    </row>
    <row r="687" spans="1:9" ht="21" customHeight="1" x14ac:dyDescent="0.4">
      <c r="A687" s="8" t="s">
        <v>1475</v>
      </c>
      <c r="B687" s="8" t="s">
        <v>1592</v>
      </c>
      <c r="C687" s="8" t="s">
        <v>96</v>
      </c>
      <c r="D687" s="8" t="s">
        <v>1137</v>
      </c>
      <c r="E687" s="8" t="s">
        <v>2850</v>
      </c>
      <c r="F687" s="8" t="s">
        <v>2848</v>
      </c>
      <c r="G687" s="8" t="s">
        <v>2851</v>
      </c>
      <c r="H687" s="8" t="s">
        <v>3</v>
      </c>
      <c r="I687" s="7" t="str">
        <f>HYPERLINK("https://www.airitibooks.com/Detail/Detail?PublicationID=P20140307026", "https://www.airitibooks.com/Detail/Detail?PublicationID=P20140307026")</f>
        <v>https://www.airitibooks.com/Detail/Detail?PublicationID=P20140307026</v>
      </c>
    </row>
    <row r="688" spans="1:9" ht="21" customHeight="1" x14ac:dyDescent="0.4">
      <c r="A688" s="8" t="s">
        <v>1475</v>
      </c>
      <c r="B688" s="8" t="s">
        <v>1592</v>
      </c>
      <c r="C688" s="8" t="s">
        <v>96</v>
      </c>
      <c r="D688" s="8" t="s">
        <v>1138</v>
      </c>
      <c r="E688" s="8" t="s">
        <v>2852</v>
      </c>
      <c r="F688" s="8" t="s">
        <v>2848</v>
      </c>
      <c r="G688" s="8" t="s">
        <v>2851</v>
      </c>
      <c r="H688" s="8" t="s">
        <v>3</v>
      </c>
      <c r="I688" s="7" t="str">
        <f>HYPERLINK("https://www.airitibooks.com/Detail/Detail?PublicationID=P20140307027", "https://www.airitibooks.com/Detail/Detail?PublicationID=P20140307027")</f>
        <v>https://www.airitibooks.com/Detail/Detail?PublicationID=P20140307027</v>
      </c>
    </row>
    <row r="689" spans="1:9" ht="21" customHeight="1" x14ac:dyDescent="0.4">
      <c r="A689" s="8" t="s">
        <v>1553</v>
      </c>
      <c r="B689" s="8" t="s">
        <v>1554</v>
      </c>
      <c r="C689" s="8" t="s">
        <v>72</v>
      </c>
      <c r="D689" s="8" t="s">
        <v>1139</v>
      </c>
      <c r="E689" s="8" t="s">
        <v>2853</v>
      </c>
      <c r="F689" s="8" t="s">
        <v>2848</v>
      </c>
      <c r="G689" s="8" t="s">
        <v>2854</v>
      </c>
      <c r="H689" s="8" t="s">
        <v>9</v>
      </c>
      <c r="I689" s="7" t="str">
        <f>HYPERLINK("https://www.airitibooks.com/Detail/Detail?PublicationID=P20140307028", "https://www.airitibooks.com/Detail/Detail?PublicationID=P20140307028")</f>
        <v>https://www.airitibooks.com/Detail/Detail?PublicationID=P20140307028</v>
      </c>
    </row>
    <row r="690" spans="1:9" ht="21" customHeight="1" x14ac:dyDescent="0.4">
      <c r="A690" s="8" t="s">
        <v>1553</v>
      </c>
      <c r="B690" s="8" t="s">
        <v>1595</v>
      </c>
      <c r="C690" s="8" t="s">
        <v>1141</v>
      </c>
      <c r="D690" s="8" t="s">
        <v>1140</v>
      </c>
      <c r="E690" s="8" t="s">
        <v>2855</v>
      </c>
      <c r="F690" s="8" t="s">
        <v>2848</v>
      </c>
      <c r="G690" s="8" t="s">
        <v>2856</v>
      </c>
      <c r="H690" s="8" t="s">
        <v>9</v>
      </c>
      <c r="I690" s="7" t="str">
        <f>HYPERLINK("https://www.airitibooks.com/Detail/Detail?PublicationID=P20140307029", "https://www.airitibooks.com/Detail/Detail?PublicationID=P20140307029")</f>
        <v>https://www.airitibooks.com/Detail/Detail?PublicationID=P20140307029</v>
      </c>
    </row>
    <row r="691" spans="1:9" ht="21" customHeight="1" x14ac:dyDescent="0.4">
      <c r="A691" s="8" t="s">
        <v>1480</v>
      </c>
      <c r="B691" s="8" t="s">
        <v>2857</v>
      </c>
      <c r="C691" s="8" t="s">
        <v>1143</v>
      </c>
      <c r="D691" s="8" t="s">
        <v>1142</v>
      </c>
      <c r="E691" s="8" t="s">
        <v>2858</v>
      </c>
      <c r="F691" s="8" t="s">
        <v>2848</v>
      </c>
      <c r="G691" s="8" t="s">
        <v>2859</v>
      </c>
      <c r="H691" s="8" t="s">
        <v>9</v>
      </c>
      <c r="I691" s="7" t="str">
        <f>HYPERLINK("https://www.airitibooks.com/Detail/Detail?PublicationID=P20140307031", "https://www.airitibooks.com/Detail/Detail?PublicationID=P20140307031")</f>
        <v>https://www.airitibooks.com/Detail/Detail?PublicationID=P20140307031</v>
      </c>
    </row>
    <row r="692" spans="1:9" ht="21" customHeight="1" x14ac:dyDescent="0.4">
      <c r="A692" s="8" t="s">
        <v>1475</v>
      </c>
      <c r="B692" s="8" t="s">
        <v>1539</v>
      </c>
      <c r="C692" s="8" t="s">
        <v>321</v>
      </c>
      <c r="D692" s="8" t="s">
        <v>1144</v>
      </c>
      <c r="E692" s="8" t="s">
        <v>2860</v>
      </c>
      <c r="F692" s="8" t="s">
        <v>2313</v>
      </c>
      <c r="G692" s="8" t="s">
        <v>2861</v>
      </c>
      <c r="H692" s="8" t="s">
        <v>632</v>
      </c>
      <c r="I692" s="7" t="str">
        <f>HYPERLINK("https://www.airitibooks.com/Detail/Detail?PublicationID=P20140307032", "https://www.airitibooks.com/Detail/Detail?PublicationID=P20140307032")</f>
        <v>https://www.airitibooks.com/Detail/Detail?PublicationID=P20140307032</v>
      </c>
    </row>
    <row r="693" spans="1:9" ht="21" customHeight="1" x14ac:dyDescent="0.4">
      <c r="A693" s="8" t="s">
        <v>1480</v>
      </c>
      <c r="B693" s="8" t="s">
        <v>1509</v>
      </c>
      <c r="C693" s="8" t="s">
        <v>1146</v>
      </c>
      <c r="D693" s="8" t="s">
        <v>1145</v>
      </c>
      <c r="E693" s="8" t="s">
        <v>2862</v>
      </c>
      <c r="F693" s="8" t="s">
        <v>2108</v>
      </c>
      <c r="G693" s="8" t="s">
        <v>2863</v>
      </c>
      <c r="H693" s="8" t="s">
        <v>632</v>
      </c>
      <c r="I693" s="7" t="str">
        <f>HYPERLINK("https://www.airitibooks.com/Detail/Detail?PublicationID=P20140307070", "https://www.airitibooks.com/Detail/Detail?PublicationID=P20140307070")</f>
        <v>https://www.airitibooks.com/Detail/Detail?PublicationID=P20140307070</v>
      </c>
    </row>
    <row r="694" spans="1:9" ht="21" customHeight="1" x14ac:dyDescent="0.4">
      <c r="A694" s="8" t="s">
        <v>1475</v>
      </c>
      <c r="B694" s="8" t="s">
        <v>2112</v>
      </c>
      <c r="C694" s="8" t="s">
        <v>1148</v>
      </c>
      <c r="D694" s="8" t="s">
        <v>1147</v>
      </c>
      <c r="E694" s="8" t="s">
        <v>2864</v>
      </c>
      <c r="F694" s="8" t="s">
        <v>2108</v>
      </c>
      <c r="G694" s="8" t="s">
        <v>2865</v>
      </c>
      <c r="H694" s="8" t="s">
        <v>632</v>
      </c>
      <c r="I694" s="7" t="str">
        <f>HYPERLINK("https://www.airitibooks.com/Detail/Detail?PublicationID=P20140307071", "https://www.airitibooks.com/Detail/Detail?PublicationID=P20140307071")</f>
        <v>https://www.airitibooks.com/Detail/Detail?PublicationID=P20140307071</v>
      </c>
    </row>
    <row r="695" spans="1:9" ht="21" customHeight="1" x14ac:dyDescent="0.4">
      <c r="A695" s="8" t="s">
        <v>1480</v>
      </c>
      <c r="B695" s="8" t="s">
        <v>1509</v>
      </c>
      <c r="C695" s="8" t="s">
        <v>421</v>
      </c>
      <c r="D695" s="8" t="s">
        <v>1149</v>
      </c>
      <c r="E695" s="8" t="s">
        <v>2866</v>
      </c>
      <c r="F695" s="8" t="s">
        <v>2108</v>
      </c>
      <c r="G695" s="8" t="s">
        <v>2867</v>
      </c>
      <c r="H695" s="8" t="s">
        <v>632</v>
      </c>
      <c r="I695" s="7" t="str">
        <f>HYPERLINK("https://www.airitibooks.com/Detail/Detail?PublicationID=P20140307072", "https://www.airitibooks.com/Detail/Detail?PublicationID=P20140307072")</f>
        <v>https://www.airitibooks.com/Detail/Detail?PublicationID=P20140307072</v>
      </c>
    </row>
    <row r="696" spans="1:9" ht="21" customHeight="1" x14ac:dyDescent="0.4">
      <c r="A696" s="8" t="s">
        <v>1480</v>
      </c>
      <c r="B696" s="8" t="s">
        <v>1487</v>
      </c>
      <c r="C696" s="8" t="s">
        <v>1151</v>
      </c>
      <c r="D696" s="8" t="s">
        <v>1150</v>
      </c>
      <c r="E696" s="8" t="s">
        <v>2868</v>
      </c>
      <c r="F696" s="8" t="s">
        <v>2108</v>
      </c>
      <c r="G696" s="8" t="s">
        <v>2869</v>
      </c>
      <c r="H696" s="8" t="s">
        <v>632</v>
      </c>
      <c r="I696" s="7" t="str">
        <f>HYPERLINK("https://www.airitibooks.com/Detail/Detail?PublicationID=P20140307073", "https://www.airitibooks.com/Detail/Detail?PublicationID=P20140307073")</f>
        <v>https://www.airitibooks.com/Detail/Detail?PublicationID=P20140307073</v>
      </c>
    </row>
    <row r="697" spans="1:9" ht="21" customHeight="1" x14ac:dyDescent="0.4">
      <c r="A697" s="8" t="s">
        <v>1475</v>
      </c>
      <c r="B697" s="8" t="s">
        <v>2112</v>
      </c>
      <c r="C697" s="8" t="s">
        <v>1153</v>
      </c>
      <c r="D697" s="8" t="s">
        <v>1152</v>
      </c>
      <c r="E697" s="8" t="s">
        <v>2870</v>
      </c>
      <c r="F697" s="8" t="s">
        <v>2108</v>
      </c>
      <c r="G697" s="8" t="s">
        <v>2871</v>
      </c>
      <c r="H697" s="8" t="s">
        <v>632</v>
      </c>
      <c r="I697" s="7" t="str">
        <f>HYPERLINK("https://www.airitibooks.com/Detail/Detail?PublicationID=P20140307075", "https://www.airitibooks.com/Detail/Detail?PublicationID=P20140307075")</f>
        <v>https://www.airitibooks.com/Detail/Detail?PublicationID=P20140307075</v>
      </c>
    </row>
    <row r="698" spans="1:9" ht="21" customHeight="1" x14ac:dyDescent="0.4">
      <c r="A698" s="8" t="s">
        <v>1475</v>
      </c>
      <c r="B698" s="8" t="s">
        <v>2112</v>
      </c>
      <c r="C698" s="8" t="s">
        <v>1155</v>
      </c>
      <c r="D698" s="8" t="s">
        <v>1154</v>
      </c>
      <c r="E698" s="8" t="s">
        <v>2872</v>
      </c>
      <c r="F698" s="8" t="s">
        <v>2108</v>
      </c>
      <c r="G698" s="8" t="s">
        <v>2873</v>
      </c>
      <c r="H698" s="8" t="s">
        <v>632</v>
      </c>
      <c r="I698" s="7" t="str">
        <f>HYPERLINK("https://www.airitibooks.com/Detail/Detail?PublicationID=P20140307076", "https://www.airitibooks.com/Detail/Detail?PublicationID=P20140307076")</f>
        <v>https://www.airitibooks.com/Detail/Detail?PublicationID=P20140307076</v>
      </c>
    </row>
    <row r="699" spans="1:9" ht="21" customHeight="1" x14ac:dyDescent="0.4">
      <c r="A699" s="8" t="s">
        <v>1553</v>
      </c>
      <c r="B699" s="8" t="s">
        <v>1595</v>
      </c>
      <c r="C699" s="8" t="s">
        <v>1157</v>
      </c>
      <c r="D699" s="8" t="s">
        <v>1156</v>
      </c>
      <c r="E699" s="8" t="s">
        <v>2874</v>
      </c>
      <c r="F699" s="8" t="s">
        <v>2875</v>
      </c>
      <c r="G699" s="8" t="s">
        <v>2876</v>
      </c>
      <c r="H699" s="8" t="s">
        <v>632</v>
      </c>
      <c r="I699" s="7" t="str">
        <f>HYPERLINK("https://www.airitibooks.com/Detail/Detail?PublicationID=P20140307077", "https://www.airitibooks.com/Detail/Detail?PublicationID=P20140307077")</f>
        <v>https://www.airitibooks.com/Detail/Detail?PublicationID=P20140307077</v>
      </c>
    </row>
    <row r="700" spans="1:9" ht="21" customHeight="1" x14ac:dyDescent="0.4">
      <c r="A700" s="8" t="s">
        <v>1480</v>
      </c>
      <c r="B700" s="8" t="s">
        <v>1568</v>
      </c>
      <c r="C700" s="8" t="s">
        <v>546</v>
      </c>
      <c r="D700" s="8" t="s">
        <v>1158</v>
      </c>
      <c r="E700" s="8" t="s">
        <v>2877</v>
      </c>
      <c r="F700" s="8" t="s">
        <v>2878</v>
      </c>
      <c r="G700" s="8" t="s">
        <v>2879</v>
      </c>
      <c r="H700" s="8" t="s">
        <v>632</v>
      </c>
      <c r="I700" s="7" t="str">
        <f>HYPERLINK("https://www.airitibooks.com/Detail/Detail?PublicationID=P20140307079", "https://www.airitibooks.com/Detail/Detail?PublicationID=P20140307079")</f>
        <v>https://www.airitibooks.com/Detail/Detail?PublicationID=P20140307079</v>
      </c>
    </row>
    <row r="701" spans="1:9" ht="21" customHeight="1" x14ac:dyDescent="0.4">
      <c r="A701" s="8" t="s">
        <v>1517</v>
      </c>
      <c r="B701" s="8" t="s">
        <v>1791</v>
      </c>
      <c r="C701" s="8" t="s">
        <v>254</v>
      </c>
      <c r="D701" s="8" t="s">
        <v>1159</v>
      </c>
      <c r="E701" s="8" t="s">
        <v>2880</v>
      </c>
      <c r="F701" s="8" t="s">
        <v>2881</v>
      </c>
      <c r="G701" s="8" t="s">
        <v>2882</v>
      </c>
      <c r="H701" s="8" t="s">
        <v>632</v>
      </c>
      <c r="I701" s="7" t="str">
        <f>HYPERLINK("https://www.airitibooks.com/Detail/Detail?PublicationID=P20140307080", "https://www.airitibooks.com/Detail/Detail?PublicationID=P20140307080")</f>
        <v>https://www.airitibooks.com/Detail/Detail?PublicationID=P20140307080</v>
      </c>
    </row>
    <row r="702" spans="1:9" ht="21" customHeight="1" x14ac:dyDescent="0.4">
      <c r="A702" s="8" t="s">
        <v>1464</v>
      </c>
      <c r="B702" s="8" t="s">
        <v>2883</v>
      </c>
      <c r="C702" s="8" t="s">
        <v>1161</v>
      </c>
      <c r="D702" s="8" t="s">
        <v>1160</v>
      </c>
      <c r="E702" s="8" t="s">
        <v>2884</v>
      </c>
      <c r="F702" s="8" t="s">
        <v>2885</v>
      </c>
      <c r="G702" s="8" t="s">
        <v>2886</v>
      </c>
      <c r="H702" s="8" t="s">
        <v>632</v>
      </c>
      <c r="I702" s="7" t="str">
        <f>HYPERLINK("https://www.airitibooks.com/Detail/Detail?PublicationID=P20140307081", "https://www.airitibooks.com/Detail/Detail?PublicationID=P20140307081")</f>
        <v>https://www.airitibooks.com/Detail/Detail?PublicationID=P20140307081</v>
      </c>
    </row>
    <row r="703" spans="1:9" ht="21" customHeight="1" x14ac:dyDescent="0.4">
      <c r="A703" s="8" t="s">
        <v>1464</v>
      </c>
      <c r="B703" s="8" t="s">
        <v>1484</v>
      </c>
      <c r="C703" s="8" t="s">
        <v>739</v>
      </c>
      <c r="D703" s="8" t="s">
        <v>1162</v>
      </c>
      <c r="E703" s="8" t="s">
        <v>2887</v>
      </c>
      <c r="F703" s="8" t="s">
        <v>2417</v>
      </c>
      <c r="G703" s="8" t="s">
        <v>2888</v>
      </c>
      <c r="H703" s="8" t="s">
        <v>632</v>
      </c>
      <c r="I703" s="7" t="str">
        <f>HYPERLINK("https://www.airitibooks.com/Detail/Detail?PublicationID=P20140418111", "https://www.airitibooks.com/Detail/Detail?PublicationID=P20140418111")</f>
        <v>https://www.airitibooks.com/Detail/Detail?PublicationID=P20140418111</v>
      </c>
    </row>
    <row r="704" spans="1:9" ht="21" customHeight="1" x14ac:dyDescent="0.4">
      <c r="A704" s="8" t="s">
        <v>1498</v>
      </c>
      <c r="B704" s="8" t="s">
        <v>2083</v>
      </c>
      <c r="C704" s="8" t="s">
        <v>1164</v>
      </c>
      <c r="D704" s="8" t="s">
        <v>1163</v>
      </c>
      <c r="E704" s="8" t="s">
        <v>2889</v>
      </c>
      <c r="F704" s="8" t="s">
        <v>2890</v>
      </c>
      <c r="G704" s="8" t="s">
        <v>2891</v>
      </c>
      <c r="H704" s="8" t="s">
        <v>3</v>
      </c>
      <c r="I704" s="7" t="str">
        <f>HYPERLINK("https://www.airitibooks.com/Detail/Detail?PublicationID=P20140424198", "https://www.airitibooks.com/Detail/Detail?PublicationID=P20140424198")</f>
        <v>https://www.airitibooks.com/Detail/Detail?PublicationID=P20140424198</v>
      </c>
    </row>
    <row r="705" spans="1:9" ht="21" customHeight="1" x14ac:dyDescent="0.4">
      <c r="A705" s="8" t="s">
        <v>1464</v>
      </c>
      <c r="B705" s="8" t="s">
        <v>1575</v>
      </c>
      <c r="C705" s="8" t="s">
        <v>1166</v>
      </c>
      <c r="D705" s="8" t="s">
        <v>1165</v>
      </c>
      <c r="E705" s="8" t="s">
        <v>2892</v>
      </c>
      <c r="F705" s="8" t="s">
        <v>2890</v>
      </c>
      <c r="G705" s="8" t="s">
        <v>2893</v>
      </c>
      <c r="H705" s="8" t="s">
        <v>9</v>
      </c>
      <c r="I705" s="7" t="str">
        <f>HYPERLINK("https://www.airitibooks.com/Detail/Detail?PublicationID=P20140424200", "https://www.airitibooks.com/Detail/Detail?PublicationID=P20140424200")</f>
        <v>https://www.airitibooks.com/Detail/Detail?PublicationID=P20140424200</v>
      </c>
    </row>
    <row r="706" spans="1:9" ht="21" customHeight="1" x14ac:dyDescent="0.4">
      <c r="A706" s="8" t="s">
        <v>1517</v>
      </c>
      <c r="B706" s="8" t="s">
        <v>1628</v>
      </c>
      <c r="C706" s="8" t="s">
        <v>653</v>
      </c>
      <c r="D706" s="8" t="s">
        <v>1167</v>
      </c>
      <c r="E706" s="8" t="s">
        <v>2894</v>
      </c>
      <c r="F706" s="8" t="s">
        <v>1492</v>
      </c>
      <c r="G706" s="8" t="s">
        <v>2895</v>
      </c>
      <c r="H706" s="8" t="s">
        <v>632</v>
      </c>
      <c r="I706" s="7" t="str">
        <f>HYPERLINK("https://www.airitibooks.com/Detail/Detail?PublicationID=P20140508003", "https://www.airitibooks.com/Detail/Detail?PublicationID=P20140508003")</f>
        <v>https://www.airitibooks.com/Detail/Detail?PublicationID=P20140508003</v>
      </c>
    </row>
    <row r="707" spans="1:9" ht="21" customHeight="1" x14ac:dyDescent="0.4">
      <c r="A707" s="8" t="s">
        <v>1494</v>
      </c>
      <c r="B707" s="8" t="s">
        <v>1495</v>
      </c>
      <c r="C707" s="8" t="s">
        <v>1169</v>
      </c>
      <c r="D707" s="8" t="s">
        <v>1168</v>
      </c>
      <c r="E707" s="8" t="s">
        <v>2896</v>
      </c>
      <c r="F707" s="8" t="s">
        <v>1492</v>
      </c>
      <c r="G707" s="8" t="s">
        <v>2897</v>
      </c>
      <c r="H707" s="8" t="s">
        <v>632</v>
      </c>
      <c r="I707" s="7" t="str">
        <f>HYPERLINK("https://www.airitibooks.com/Detail/Detail?PublicationID=P20140508004", "https://www.airitibooks.com/Detail/Detail?PublicationID=P20140508004")</f>
        <v>https://www.airitibooks.com/Detail/Detail?PublicationID=P20140508004</v>
      </c>
    </row>
    <row r="708" spans="1:9" ht="21" customHeight="1" x14ac:dyDescent="0.4">
      <c r="A708" s="8" t="s">
        <v>1494</v>
      </c>
      <c r="B708" s="8" t="s">
        <v>1523</v>
      </c>
      <c r="C708" s="8" t="s">
        <v>333</v>
      </c>
      <c r="D708" s="8" t="s">
        <v>1170</v>
      </c>
      <c r="E708" s="8" t="s">
        <v>2898</v>
      </c>
      <c r="F708" s="8" t="s">
        <v>1492</v>
      </c>
      <c r="G708" s="8" t="s">
        <v>2899</v>
      </c>
      <c r="H708" s="8" t="s">
        <v>632</v>
      </c>
      <c r="I708" s="7" t="str">
        <f>HYPERLINK("https://www.airitibooks.com/Detail/Detail?PublicationID=P20140508005", "https://www.airitibooks.com/Detail/Detail?PublicationID=P20140508005")</f>
        <v>https://www.airitibooks.com/Detail/Detail?PublicationID=P20140508005</v>
      </c>
    </row>
    <row r="709" spans="1:9" ht="21" customHeight="1" x14ac:dyDescent="0.4">
      <c r="A709" s="8" t="s">
        <v>1494</v>
      </c>
      <c r="B709" s="8" t="s">
        <v>1523</v>
      </c>
      <c r="C709" s="8" t="s">
        <v>352</v>
      </c>
      <c r="D709" s="8" t="s">
        <v>1171</v>
      </c>
      <c r="E709" s="8" t="s">
        <v>2900</v>
      </c>
      <c r="F709" s="8" t="s">
        <v>1492</v>
      </c>
      <c r="G709" s="8" t="s">
        <v>2901</v>
      </c>
      <c r="H709" s="8" t="s">
        <v>632</v>
      </c>
      <c r="I709" s="7" t="str">
        <f>HYPERLINK("https://www.airitibooks.com/Detail/Detail?PublicationID=P20140508006", "https://www.airitibooks.com/Detail/Detail?PublicationID=P20140508006")</f>
        <v>https://www.airitibooks.com/Detail/Detail?PublicationID=P20140508006</v>
      </c>
    </row>
    <row r="710" spans="1:9" ht="21" customHeight="1" x14ac:dyDescent="0.4">
      <c r="A710" s="8" t="s">
        <v>1464</v>
      </c>
      <c r="B710" s="8" t="s">
        <v>1484</v>
      </c>
      <c r="C710" s="8" t="s">
        <v>880</v>
      </c>
      <c r="D710" s="8" t="s">
        <v>1172</v>
      </c>
      <c r="E710" s="8" t="s">
        <v>2902</v>
      </c>
      <c r="F710" s="8" t="s">
        <v>1492</v>
      </c>
      <c r="G710" s="8" t="s">
        <v>2903</v>
      </c>
      <c r="H710" s="8" t="s">
        <v>632</v>
      </c>
      <c r="I710" s="7" t="str">
        <f>HYPERLINK("https://www.airitibooks.com/Detail/Detail?PublicationID=P20140508007", "https://www.airitibooks.com/Detail/Detail?PublicationID=P20140508007")</f>
        <v>https://www.airitibooks.com/Detail/Detail?PublicationID=P20140508007</v>
      </c>
    </row>
    <row r="711" spans="1:9" ht="21" customHeight="1" x14ac:dyDescent="0.4">
      <c r="A711" s="8" t="s">
        <v>1517</v>
      </c>
      <c r="B711" s="8" t="s">
        <v>1628</v>
      </c>
      <c r="C711" s="8" t="s">
        <v>653</v>
      </c>
      <c r="D711" s="8" t="s">
        <v>1173</v>
      </c>
      <c r="E711" s="8" t="s">
        <v>2904</v>
      </c>
      <c r="F711" s="8" t="s">
        <v>1492</v>
      </c>
      <c r="G711" s="8" t="s">
        <v>2905</v>
      </c>
      <c r="H711" s="8" t="s">
        <v>632</v>
      </c>
      <c r="I711" s="7" t="str">
        <f>HYPERLINK("https://www.airitibooks.com/Detail/Detail?PublicationID=P20140508008", "https://www.airitibooks.com/Detail/Detail?PublicationID=P20140508008")</f>
        <v>https://www.airitibooks.com/Detail/Detail?PublicationID=P20140508008</v>
      </c>
    </row>
    <row r="712" spans="1:9" ht="21" customHeight="1" x14ac:dyDescent="0.4">
      <c r="A712" s="8" t="s">
        <v>1475</v>
      </c>
      <c r="B712" s="8" t="s">
        <v>1539</v>
      </c>
      <c r="C712" s="8" t="s">
        <v>1175</v>
      </c>
      <c r="D712" s="8" t="s">
        <v>1174</v>
      </c>
      <c r="E712" s="8" t="s">
        <v>2906</v>
      </c>
      <c r="F712" s="8" t="s">
        <v>15</v>
      </c>
      <c r="G712" s="8" t="s">
        <v>2907</v>
      </c>
      <c r="H712" s="8" t="s">
        <v>9</v>
      </c>
      <c r="I712" s="7" t="str">
        <f>HYPERLINK("https://www.airitibooks.com/Detail/Detail?PublicationID=P20140508020", "https://www.airitibooks.com/Detail/Detail?PublicationID=P20140508020")</f>
        <v>https://www.airitibooks.com/Detail/Detail?PublicationID=P20140508020</v>
      </c>
    </row>
    <row r="713" spans="1:9" ht="21" customHeight="1" x14ac:dyDescent="0.4">
      <c r="A713" s="8" t="s">
        <v>1480</v>
      </c>
      <c r="B713" s="8" t="s">
        <v>1558</v>
      </c>
      <c r="C713" s="8" t="s">
        <v>1177</v>
      </c>
      <c r="D713" s="8" t="s">
        <v>1176</v>
      </c>
      <c r="E713" s="8" t="s">
        <v>2908</v>
      </c>
      <c r="F713" s="8" t="s">
        <v>15</v>
      </c>
      <c r="G713" s="8" t="s">
        <v>2909</v>
      </c>
      <c r="H713" s="8" t="s">
        <v>632</v>
      </c>
      <c r="I713" s="7" t="str">
        <f>HYPERLINK("https://www.airitibooks.com/Detail/Detail?PublicationID=P20140508021", "https://www.airitibooks.com/Detail/Detail?PublicationID=P20140508021")</f>
        <v>https://www.airitibooks.com/Detail/Detail?PublicationID=P20140508021</v>
      </c>
    </row>
    <row r="714" spans="1:9" ht="21" customHeight="1" x14ac:dyDescent="0.4">
      <c r="A714" s="8" t="s">
        <v>1480</v>
      </c>
      <c r="B714" s="8" t="s">
        <v>1746</v>
      </c>
      <c r="C714" s="8" t="s">
        <v>1179</v>
      </c>
      <c r="D714" s="8" t="s">
        <v>1178</v>
      </c>
      <c r="E714" s="8" t="s">
        <v>2910</v>
      </c>
      <c r="F714" s="8" t="s">
        <v>15</v>
      </c>
      <c r="G714" s="8" t="s">
        <v>2911</v>
      </c>
      <c r="H714" s="8" t="s">
        <v>632</v>
      </c>
      <c r="I714" s="7" t="str">
        <f>HYPERLINK("https://www.airitibooks.com/Detail/Detail?PublicationID=P20140508022", "https://www.airitibooks.com/Detail/Detail?PublicationID=P20140508022")</f>
        <v>https://www.airitibooks.com/Detail/Detail?PublicationID=P20140508022</v>
      </c>
    </row>
    <row r="715" spans="1:9" ht="21" customHeight="1" x14ac:dyDescent="0.4">
      <c r="A715" s="8" t="s">
        <v>1553</v>
      </c>
      <c r="B715" s="8" t="s">
        <v>1554</v>
      </c>
      <c r="C715" s="8" t="s">
        <v>1181</v>
      </c>
      <c r="D715" s="8" t="s">
        <v>1180</v>
      </c>
      <c r="E715" s="8" t="s">
        <v>2912</v>
      </c>
      <c r="F715" s="8" t="s">
        <v>1881</v>
      </c>
      <c r="G715" s="8" t="s">
        <v>1914</v>
      </c>
      <c r="H715" s="8" t="s">
        <v>632</v>
      </c>
      <c r="I715" s="7" t="str">
        <f>HYPERLINK("https://www.airitibooks.com/Detail/Detail?PublicationID=P20140520027", "https://www.airitibooks.com/Detail/Detail?PublicationID=P20140520027")</f>
        <v>https://www.airitibooks.com/Detail/Detail?PublicationID=P20140520027</v>
      </c>
    </row>
    <row r="716" spans="1:9" ht="21" customHeight="1" x14ac:dyDescent="0.4">
      <c r="A716" s="8" t="s">
        <v>1553</v>
      </c>
      <c r="B716" s="8" t="s">
        <v>1554</v>
      </c>
      <c r="C716" s="8" t="s">
        <v>1183</v>
      </c>
      <c r="D716" s="8" t="s">
        <v>1182</v>
      </c>
      <c r="E716" s="8" t="s">
        <v>2913</v>
      </c>
      <c r="F716" s="8" t="s">
        <v>1501</v>
      </c>
      <c r="G716" s="8" t="s">
        <v>2914</v>
      </c>
      <c r="H716" s="8" t="s">
        <v>632</v>
      </c>
      <c r="I716" s="7" t="str">
        <f>HYPERLINK("https://www.airitibooks.com/Detail/Detail?PublicationID=P20140520037", "https://www.airitibooks.com/Detail/Detail?PublicationID=P20140520037")</f>
        <v>https://www.airitibooks.com/Detail/Detail?PublicationID=P20140520037</v>
      </c>
    </row>
    <row r="717" spans="1:9" ht="21" customHeight="1" x14ac:dyDescent="0.4">
      <c r="A717" s="8" t="s">
        <v>1480</v>
      </c>
      <c r="B717" s="8" t="s">
        <v>1481</v>
      </c>
      <c r="C717" s="8" t="s">
        <v>1185</v>
      </c>
      <c r="D717" s="8" t="s">
        <v>1184</v>
      </c>
      <c r="E717" s="8" t="s">
        <v>2915</v>
      </c>
      <c r="F717" s="8" t="s">
        <v>1501</v>
      </c>
      <c r="G717" s="8" t="s">
        <v>2916</v>
      </c>
      <c r="H717" s="8" t="s">
        <v>632</v>
      </c>
      <c r="I717" s="7" t="str">
        <f>HYPERLINK("https://www.airitibooks.com/Detail/Detail?PublicationID=P20140520038", "https://www.airitibooks.com/Detail/Detail?PublicationID=P20140520038")</f>
        <v>https://www.airitibooks.com/Detail/Detail?PublicationID=P20140520038</v>
      </c>
    </row>
    <row r="718" spans="1:9" ht="21" customHeight="1" x14ac:dyDescent="0.4">
      <c r="A718" s="8" t="s">
        <v>1475</v>
      </c>
      <c r="B718" s="8" t="s">
        <v>1503</v>
      </c>
      <c r="C718" s="8" t="s">
        <v>578</v>
      </c>
      <c r="D718" s="8" t="s">
        <v>1186</v>
      </c>
      <c r="E718" s="8" t="s">
        <v>2917</v>
      </c>
      <c r="F718" s="8" t="s">
        <v>1501</v>
      </c>
      <c r="G718" s="8" t="s">
        <v>2918</v>
      </c>
      <c r="H718" s="8" t="s">
        <v>632</v>
      </c>
      <c r="I718" s="7" t="str">
        <f>HYPERLINK("https://www.airitibooks.com/Detail/Detail?PublicationID=P20140520039", "https://www.airitibooks.com/Detail/Detail?PublicationID=P20140520039")</f>
        <v>https://www.airitibooks.com/Detail/Detail?PublicationID=P20140520039</v>
      </c>
    </row>
    <row r="719" spans="1:9" ht="21" customHeight="1" x14ac:dyDescent="0.4">
      <c r="A719" s="8" t="s">
        <v>1553</v>
      </c>
      <c r="B719" s="8" t="s">
        <v>2919</v>
      </c>
      <c r="C719" s="8" t="s">
        <v>1188</v>
      </c>
      <c r="D719" s="8" t="s">
        <v>1187</v>
      </c>
      <c r="E719" s="8" t="s">
        <v>2920</v>
      </c>
      <c r="F719" s="8" t="s">
        <v>1501</v>
      </c>
      <c r="G719" s="8" t="s">
        <v>2921</v>
      </c>
      <c r="H719" s="8" t="s">
        <v>632</v>
      </c>
      <c r="I719" s="7" t="str">
        <f>HYPERLINK("https://www.airitibooks.com/Detail/Detail?PublicationID=P20140520040", "https://www.airitibooks.com/Detail/Detail?PublicationID=P20140520040")</f>
        <v>https://www.airitibooks.com/Detail/Detail?PublicationID=P20140520040</v>
      </c>
    </row>
    <row r="720" spans="1:9" ht="21" customHeight="1" x14ac:dyDescent="0.4">
      <c r="A720" s="8" t="s">
        <v>1494</v>
      </c>
      <c r="B720" s="8" t="s">
        <v>1994</v>
      </c>
      <c r="C720" s="8" t="s">
        <v>1190</v>
      </c>
      <c r="D720" s="8" t="s">
        <v>1189</v>
      </c>
      <c r="E720" s="8" t="s">
        <v>2922</v>
      </c>
      <c r="F720" s="8" t="s">
        <v>1501</v>
      </c>
      <c r="G720" s="8" t="s">
        <v>2923</v>
      </c>
      <c r="H720" s="8" t="s">
        <v>632</v>
      </c>
      <c r="I720" s="7" t="str">
        <f>HYPERLINK("https://www.airitibooks.com/Detail/Detail?PublicationID=P20140520041", "https://www.airitibooks.com/Detail/Detail?PublicationID=P20140520041")</f>
        <v>https://www.airitibooks.com/Detail/Detail?PublicationID=P20140520041</v>
      </c>
    </row>
    <row r="721" spans="1:9" ht="21" customHeight="1" x14ac:dyDescent="0.4">
      <c r="A721" s="8" t="s">
        <v>1475</v>
      </c>
      <c r="B721" s="8" t="s">
        <v>1739</v>
      </c>
      <c r="C721" s="8" t="s">
        <v>204</v>
      </c>
      <c r="D721" s="8" t="s">
        <v>1191</v>
      </c>
      <c r="E721" s="8" t="s">
        <v>2924</v>
      </c>
      <c r="F721" s="8" t="s">
        <v>1501</v>
      </c>
      <c r="G721" s="8" t="s">
        <v>2925</v>
      </c>
      <c r="H721" s="8" t="s">
        <v>632</v>
      </c>
      <c r="I721" s="7" t="str">
        <f>HYPERLINK("https://www.airitibooks.com/Detail/Detail?PublicationID=P20140520045", "https://www.airitibooks.com/Detail/Detail?PublicationID=P20140520045")</f>
        <v>https://www.airitibooks.com/Detail/Detail?PublicationID=P20140520045</v>
      </c>
    </row>
    <row r="722" spans="1:9" ht="21" customHeight="1" x14ac:dyDescent="0.4">
      <c r="A722" s="8" t="s">
        <v>1553</v>
      </c>
      <c r="B722" s="8" t="s">
        <v>1554</v>
      </c>
      <c r="C722" s="8" t="s">
        <v>1193</v>
      </c>
      <c r="D722" s="8" t="s">
        <v>1192</v>
      </c>
      <c r="E722" s="8" t="s">
        <v>2926</v>
      </c>
      <c r="F722" s="8" t="s">
        <v>1501</v>
      </c>
      <c r="G722" s="8" t="s">
        <v>2927</v>
      </c>
      <c r="H722" s="8" t="s">
        <v>632</v>
      </c>
      <c r="I722" s="7" t="str">
        <f>HYPERLINK("https://www.airitibooks.com/Detail/Detail?PublicationID=P20140520046", "https://www.airitibooks.com/Detail/Detail?PublicationID=P20140520046")</f>
        <v>https://www.airitibooks.com/Detail/Detail?PublicationID=P20140520046</v>
      </c>
    </row>
    <row r="723" spans="1:9" ht="21" customHeight="1" x14ac:dyDescent="0.4">
      <c r="A723" s="8" t="s">
        <v>1480</v>
      </c>
      <c r="B723" s="8" t="s">
        <v>1490</v>
      </c>
      <c r="C723" s="8" t="s">
        <v>197</v>
      </c>
      <c r="D723" s="8" t="s">
        <v>1194</v>
      </c>
      <c r="E723" s="8" t="s">
        <v>2928</v>
      </c>
      <c r="F723" s="8" t="s">
        <v>1501</v>
      </c>
      <c r="G723" s="8" t="s">
        <v>2929</v>
      </c>
      <c r="H723" s="8" t="s">
        <v>632</v>
      </c>
      <c r="I723" s="7" t="str">
        <f>HYPERLINK("https://www.airitibooks.com/Detail/Detail?PublicationID=P20140520051", "https://www.airitibooks.com/Detail/Detail?PublicationID=P20140520051")</f>
        <v>https://www.airitibooks.com/Detail/Detail?PublicationID=P20140520051</v>
      </c>
    </row>
    <row r="724" spans="1:9" ht="21" customHeight="1" x14ac:dyDescent="0.4">
      <c r="A724" s="8" t="s">
        <v>1464</v>
      </c>
      <c r="B724" s="8" t="s">
        <v>1484</v>
      </c>
      <c r="C724" s="8" t="s">
        <v>1196</v>
      </c>
      <c r="D724" s="8" t="s">
        <v>1195</v>
      </c>
      <c r="E724" s="8" t="s">
        <v>2930</v>
      </c>
      <c r="F724" s="8" t="s">
        <v>1633</v>
      </c>
      <c r="G724" s="8" t="s">
        <v>2931</v>
      </c>
      <c r="H724" s="8" t="s">
        <v>632</v>
      </c>
      <c r="I724" s="7" t="str">
        <f>HYPERLINK("https://www.airitibooks.com/Detail/Detail?PublicationID=P20140520053", "https://www.airitibooks.com/Detail/Detail?PublicationID=P20140520053")</f>
        <v>https://www.airitibooks.com/Detail/Detail?PublicationID=P20140520053</v>
      </c>
    </row>
    <row r="725" spans="1:9" ht="21" customHeight="1" x14ac:dyDescent="0.4">
      <c r="A725" s="8" t="s">
        <v>1464</v>
      </c>
      <c r="B725" s="8" t="s">
        <v>1484</v>
      </c>
      <c r="C725" s="8" t="s">
        <v>19</v>
      </c>
      <c r="D725" s="8" t="s">
        <v>1197</v>
      </c>
      <c r="E725" s="8" t="s">
        <v>2932</v>
      </c>
      <c r="F725" s="8" t="s">
        <v>1633</v>
      </c>
      <c r="G725" s="8" t="s">
        <v>2933</v>
      </c>
      <c r="H725" s="8" t="s">
        <v>632</v>
      </c>
      <c r="I725" s="7" t="str">
        <f>HYPERLINK("https://www.airitibooks.com/Detail/Detail?PublicationID=P20140520058", "https://www.airitibooks.com/Detail/Detail?PublicationID=P20140520058")</f>
        <v>https://www.airitibooks.com/Detail/Detail?PublicationID=P20140520058</v>
      </c>
    </row>
    <row r="726" spans="1:9" ht="21" customHeight="1" x14ac:dyDescent="0.4">
      <c r="A726" s="8" t="s">
        <v>1480</v>
      </c>
      <c r="B726" s="8" t="s">
        <v>1481</v>
      </c>
      <c r="C726" s="8" t="s">
        <v>1199</v>
      </c>
      <c r="D726" s="8" t="s">
        <v>1198</v>
      </c>
      <c r="E726" s="8" t="s">
        <v>2934</v>
      </c>
      <c r="F726" s="8" t="s">
        <v>1633</v>
      </c>
      <c r="G726" s="8" t="s">
        <v>2935</v>
      </c>
      <c r="H726" s="8" t="s">
        <v>632</v>
      </c>
      <c r="I726" s="7" t="str">
        <f>HYPERLINK("https://www.airitibooks.com/Detail/Detail?PublicationID=P20140520069", "https://www.airitibooks.com/Detail/Detail?PublicationID=P20140520069")</f>
        <v>https://www.airitibooks.com/Detail/Detail?PublicationID=P20140520069</v>
      </c>
    </row>
    <row r="727" spans="1:9" ht="21" customHeight="1" x14ac:dyDescent="0.4">
      <c r="A727" s="8" t="s">
        <v>1480</v>
      </c>
      <c r="B727" s="8" t="s">
        <v>1558</v>
      </c>
      <c r="C727" s="8" t="s">
        <v>473</v>
      </c>
      <c r="D727" s="8" t="s">
        <v>1200</v>
      </c>
      <c r="E727" s="8" t="s">
        <v>2936</v>
      </c>
      <c r="F727" s="8" t="s">
        <v>2063</v>
      </c>
      <c r="G727" s="8" t="s">
        <v>2937</v>
      </c>
      <c r="H727" s="8" t="s">
        <v>9</v>
      </c>
      <c r="I727" s="7" t="str">
        <f>HYPERLINK("https://www.airitibooks.com/Detail/Detail?PublicationID=P20140521190", "https://www.airitibooks.com/Detail/Detail?PublicationID=P20140521190")</f>
        <v>https://www.airitibooks.com/Detail/Detail?PublicationID=P20140521190</v>
      </c>
    </row>
    <row r="728" spans="1:9" ht="21" customHeight="1" x14ac:dyDescent="0.4">
      <c r="A728" s="8" t="s">
        <v>1480</v>
      </c>
      <c r="B728" s="8" t="s">
        <v>1490</v>
      </c>
      <c r="C728" s="8" t="s">
        <v>83</v>
      </c>
      <c r="D728" s="8" t="s">
        <v>1201</v>
      </c>
      <c r="E728" s="8" t="s">
        <v>2938</v>
      </c>
      <c r="F728" s="8" t="s">
        <v>2939</v>
      </c>
      <c r="G728" s="8" t="s">
        <v>2940</v>
      </c>
      <c r="H728" s="8" t="s">
        <v>9</v>
      </c>
      <c r="I728" s="7" t="str">
        <f>HYPERLINK("https://www.airitibooks.com/Detail/Detail?PublicationID=P20140619006", "https://www.airitibooks.com/Detail/Detail?PublicationID=P20140619006")</f>
        <v>https://www.airitibooks.com/Detail/Detail?PublicationID=P20140619006</v>
      </c>
    </row>
    <row r="729" spans="1:9" ht="21" customHeight="1" x14ac:dyDescent="0.4">
      <c r="A729" s="8" t="s">
        <v>1464</v>
      </c>
      <c r="B729" s="8" t="s">
        <v>1533</v>
      </c>
      <c r="C729" s="8" t="s">
        <v>1203</v>
      </c>
      <c r="D729" s="8" t="s">
        <v>1202</v>
      </c>
      <c r="E729" s="8" t="s">
        <v>2941</v>
      </c>
      <c r="F729" s="8" t="s">
        <v>2942</v>
      </c>
      <c r="G729" s="8" t="s">
        <v>2943</v>
      </c>
      <c r="H729" s="8" t="s">
        <v>632</v>
      </c>
      <c r="I729" s="7" t="str">
        <f>HYPERLINK("https://www.airitibooks.com/Detail/Detail?PublicationID=P20140702113", "https://www.airitibooks.com/Detail/Detail?PublicationID=P20140702113")</f>
        <v>https://www.airitibooks.com/Detail/Detail?PublicationID=P20140702113</v>
      </c>
    </row>
    <row r="730" spans="1:9" ht="21" customHeight="1" x14ac:dyDescent="0.4">
      <c r="A730" s="8" t="s">
        <v>1517</v>
      </c>
      <c r="B730" s="8" t="s">
        <v>1518</v>
      </c>
      <c r="C730" s="8" t="s">
        <v>1205</v>
      </c>
      <c r="D730" s="8" t="s">
        <v>1204</v>
      </c>
      <c r="E730" s="8" t="s">
        <v>2944</v>
      </c>
      <c r="F730" s="8" t="s">
        <v>1855</v>
      </c>
      <c r="G730" s="8" t="s">
        <v>2945</v>
      </c>
      <c r="H730" s="8" t="s">
        <v>1135</v>
      </c>
      <c r="I730" s="7" t="str">
        <f>HYPERLINK("https://www.airitibooks.com/Detail/Detail?PublicationID=P20140711045", "https://www.airitibooks.com/Detail/Detail?PublicationID=P20140711045")</f>
        <v>https://www.airitibooks.com/Detail/Detail?PublicationID=P20140711045</v>
      </c>
    </row>
    <row r="731" spans="1:9" ht="21" customHeight="1" x14ac:dyDescent="0.4">
      <c r="A731" s="8" t="s">
        <v>1528</v>
      </c>
      <c r="B731" s="8" t="s">
        <v>2025</v>
      </c>
      <c r="C731" s="8" t="s">
        <v>1207</v>
      </c>
      <c r="D731" s="8" t="s">
        <v>1206</v>
      </c>
      <c r="E731" s="8" t="s">
        <v>2946</v>
      </c>
      <c r="F731" s="8" t="s">
        <v>2021</v>
      </c>
      <c r="G731" s="8" t="s">
        <v>2947</v>
      </c>
      <c r="H731" s="8" t="s">
        <v>632</v>
      </c>
      <c r="I731" s="7" t="str">
        <f>HYPERLINK("https://www.airitibooks.com/Detail/Detail?PublicationID=P20140801029", "https://www.airitibooks.com/Detail/Detail?PublicationID=P20140801029")</f>
        <v>https://www.airitibooks.com/Detail/Detail?PublicationID=P20140801029</v>
      </c>
    </row>
    <row r="732" spans="1:9" ht="21" customHeight="1" x14ac:dyDescent="0.4">
      <c r="A732" s="8" t="s">
        <v>1528</v>
      </c>
      <c r="B732" s="8" t="s">
        <v>2025</v>
      </c>
      <c r="C732" s="8" t="s">
        <v>1207</v>
      </c>
      <c r="D732" s="8" t="s">
        <v>1208</v>
      </c>
      <c r="E732" s="8" t="s">
        <v>2948</v>
      </c>
      <c r="F732" s="8" t="s">
        <v>2021</v>
      </c>
      <c r="G732" s="8" t="s">
        <v>2947</v>
      </c>
      <c r="H732" s="8" t="s">
        <v>632</v>
      </c>
      <c r="I732" s="7" t="str">
        <f>HYPERLINK("https://www.airitibooks.com/Detail/Detail?PublicationID=P20140801030", "https://www.airitibooks.com/Detail/Detail?PublicationID=P20140801030")</f>
        <v>https://www.airitibooks.com/Detail/Detail?PublicationID=P20140801030</v>
      </c>
    </row>
    <row r="733" spans="1:9" ht="21" customHeight="1" x14ac:dyDescent="0.4">
      <c r="A733" s="8" t="s">
        <v>1480</v>
      </c>
      <c r="B733" s="8" t="s">
        <v>1481</v>
      </c>
      <c r="C733" s="8" t="s">
        <v>92</v>
      </c>
      <c r="D733" s="8" t="s">
        <v>1209</v>
      </c>
      <c r="E733" s="8" t="s">
        <v>2949</v>
      </c>
      <c r="F733" s="8" t="s">
        <v>2246</v>
      </c>
      <c r="G733" s="8" t="s">
        <v>2950</v>
      </c>
      <c r="H733" s="8" t="s">
        <v>632</v>
      </c>
      <c r="I733" s="7" t="str">
        <f>HYPERLINK("https://www.airitibooks.com/Detail/Detail?PublicationID=P20140813001", "https://www.airitibooks.com/Detail/Detail?PublicationID=P20140813001")</f>
        <v>https://www.airitibooks.com/Detail/Detail?PublicationID=P20140813001</v>
      </c>
    </row>
    <row r="734" spans="1:9" ht="21" customHeight="1" x14ac:dyDescent="0.4">
      <c r="A734" s="8" t="s">
        <v>1480</v>
      </c>
      <c r="B734" s="8" t="s">
        <v>1490</v>
      </c>
      <c r="C734" s="8" t="s">
        <v>16</v>
      </c>
      <c r="D734" s="8" t="s">
        <v>1210</v>
      </c>
      <c r="E734" s="8" t="s">
        <v>2951</v>
      </c>
      <c r="F734" s="8" t="s">
        <v>2021</v>
      </c>
      <c r="G734" s="8" t="s">
        <v>2952</v>
      </c>
      <c r="H734" s="8" t="s">
        <v>632</v>
      </c>
      <c r="I734" s="7" t="str">
        <f>HYPERLINK("https://www.airitibooks.com/Detail/Detail?PublicationID=P20140814058", "https://www.airitibooks.com/Detail/Detail?PublicationID=P20140814058")</f>
        <v>https://www.airitibooks.com/Detail/Detail?PublicationID=P20140814058</v>
      </c>
    </row>
    <row r="735" spans="1:9" ht="21" customHeight="1" x14ac:dyDescent="0.4">
      <c r="A735" s="8" t="s">
        <v>1475</v>
      </c>
      <c r="B735" s="8" t="s">
        <v>1512</v>
      </c>
      <c r="C735" s="8" t="s">
        <v>1212</v>
      </c>
      <c r="D735" s="8" t="s">
        <v>1211</v>
      </c>
      <c r="E735" s="8" t="s">
        <v>2953</v>
      </c>
      <c r="F735" s="8" t="s">
        <v>2954</v>
      </c>
      <c r="G735" s="8" t="s">
        <v>2955</v>
      </c>
      <c r="H735" s="8" t="s">
        <v>632</v>
      </c>
      <c r="I735" s="7" t="str">
        <f>HYPERLINK("https://www.airitibooks.com/Detail/Detail?PublicationID=P20140814059", "https://www.airitibooks.com/Detail/Detail?PublicationID=P20140814059")</f>
        <v>https://www.airitibooks.com/Detail/Detail?PublicationID=P20140814059</v>
      </c>
    </row>
    <row r="736" spans="1:9" ht="21" customHeight="1" x14ac:dyDescent="0.4">
      <c r="A736" s="8" t="s">
        <v>1494</v>
      </c>
      <c r="B736" s="8" t="s">
        <v>1755</v>
      </c>
      <c r="C736" s="8" t="s">
        <v>1214</v>
      </c>
      <c r="D736" s="8" t="s">
        <v>1213</v>
      </c>
      <c r="E736" s="8" t="s">
        <v>2956</v>
      </c>
      <c r="F736" s="8" t="s">
        <v>2954</v>
      </c>
      <c r="G736" s="8" t="s">
        <v>2957</v>
      </c>
      <c r="H736" s="8" t="s">
        <v>632</v>
      </c>
      <c r="I736" s="7" t="str">
        <f>HYPERLINK("https://www.airitibooks.com/Detail/Detail?PublicationID=P20140814062", "https://www.airitibooks.com/Detail/Detail?PublicationID=P20140814062")</f>
        <v>https://www.airitibooks.com/Detail/Detail?PublicationID=P20140814062</v>
      </c>
    </row>
    <row r="737" spans="1:9" ht="21" customHeight="1" x14ac:dyDescent="0.4">
      <c r="A737" s="8" t="s">
        <v>1528</v>
      </c>
      <c r="B737" s="8" t="s">
        <v>2025</v>
      </c>
      <c r="C737" s="8" t="s">
        <v>1216</v>
      </c>
      <c r="D737" s="8" t="s">
        <v>1215</v>
      </c>
      <c r="E737" s="8" t="s">
        <v>2958</v>
      </c>
      <c r="F737" s="8" t="s">
        <v>2959</v>
      </c>
      <c r="G737" s="8" t="s">
        <v>2960</v>
      </c>
      <c r="H737" s="8" t="s">
        <v>632</v>
      </c>
      <c r="I737" s="7" t="str">
        <f>HYPERLINK("https://www.airitibooks.com/Detail/Detail?PublicationID=P20140826003", "https://www.airitibooks.com/Detail/Detail?PublicationID=P20140826003")</f>
        <v>https://www.airitibooks.com/Detail/Detail?PublicationID=P20140826003</v>
      </c>
    </row>
    <row r="738" spans="1:9" ht="21" customHeight="1" x14ac:dyDescent="0.4">
      <c r="A738" s="8" t="s">
        <v>1464</v>
      </c>
      <c r="B738" s="8" t="s">
        <v>1465</v>
      </c>
      <c r="C738" s="8" t="s">
        <v>775</v>
      </c>
      <c r="D738" s="8" t="s">
        <v>1217</v>
      </c>
      <c r="E738" s="8" t="s">
        <v>2961</v>
      </c>
      <c r="F738" s="8" t="s">
        <v>2962</v>
      </c>
      <c r="G738" s="8" t="s">
        <v>2963</v>
      </c>
      <c r="H738" s="8" t="s">
        <v>632</v>
      </c>
      <c r="I738" s="7" t="str">
        <f>HYPERLINK("https://www.airitibooks.com/Detail/Detail?PublicationID=P20140829025", "https://www.airitibooks.com/Detail/Detail?PublicationID=P20140829025")</f>
        <v>https://www.airitibooks.com/Detail/Detail?PublicationID=P20140829025</v>
      </c>
    </row>
    <row r="739" spans="1:9" ht="21" customHeight="1" x14ac:dyDescent="0.4">
      <c r="A739" s="8" t="s">
        <v>1475</v>
      </c>
      <c r="B739" s="8" t="s">
        <v>1547</v>
      </c>
      <c r="C739" s="8" t="s">
        <v>1219</v>
      </c>
      <c r="D739" s="8" t="s">
        <v>1218</v>
      </c>
      <c r="E739" s="8" t="s">
        <v>2964</v>
      </c>
      <c r="F739" s="8" t="s">
        <v>2965</v>
      </c>
      <c r="G739" s="8" t="s">
        <v>2966</v>
      </c>
      <c r="H739" s="8" t="s">
        <v>632</v>
      </c>
      <c r="I739" s="7" t="str">
        <f>HYPERLINK("https://www.airitibooks.com/Detail/Detail?PublicationID=P20140902049", "https://www.airitibooks.com/Detail/Detail?PublicationID=P20140902049")</f>
        <v>https://www.airitibooks.com/Detail/Detail?PublicationID=P20140902049</v>
      </c>
    </row>
    <row r="740" spans="1:9" ht="21" customHeight="1" x14ac:dyDescent="0.4">
      <c r="A740" s="8" t="s">
        <v>1475</v>
      </c>
      <c r="B740" s="8" t="s">
        <v>1592</v>
      </c>
      <c r="C740" s="8" t="s">
        <v>716</v>
      </c>
      <c r="D740" s="8" t="s">
        <v>1220</v>
      </c>
      <c r="E740" s="8" t="s">
        <v>2967</v>
      </c>
      <c r="F740" s="8" t="s">
        <v>2965</v>
      </c>
      <c r="G740" s="8" t="s">
        <v>2968</v>
      </c>
      <c r="H740" s="8" t="s">
        <v>632</v>
      </c>
      <c r="I740" s="7" t="str">
        <f>HYPERLINK("https://www.airitibooks.com/Detail/Detail?PublicationID=P20140902050", "https://www.airitibooks.com/Detail/Detail?PublicationID=P20140902050")</f>
        <v>https://www.airitibooks.com/Detail/Detail?PublicationID=P20140902050</v>
      </c>
    </row>
    <row r="741" spans="1:9" ht="21" customHeight="1" x14ac:dyDescent="0.4">
      <c r="A741" s="8" t="s">
        <v>1475</v>
      </c>
      <c r="B741" s="8" t="s">
        <v>1503</v>
      </c>
      <c r="C741" s="8" t="s">
        <v>1222</v>
      </c>
      <c r="D741" s="8" t="s">
        <v>1221</v>
      </c>
      <c r="E741" s="8" t="s">
        <v>2969</v>
      </c>
      <c r="F741" s="8" t="s">
        <v>2965</v>
      </c>
      <c r="G741" s="8" t="s">
        <v>2970</v>
      </c>
      <c r="H741" s="8" t="s">
        <v>632</v>
      </c>
      <c r="I741" s="7" t="str">
        <f>HYPERLINK("https://www.airitibooks.com/Detail/Detail?PublicationID=P20140902051", "https://www.airitibooks.com/Detail/Detail?PublicationID=P20140902051")</f>
        <v>https://www.airitibooks.com/Detail/Detail?PublicationID=P20140902051</v>
      </c>
    </row>
    <row r="742" spans="1:9" ht="21" customHeight="1" x14ac:dyDescent="0.4">
      <c r="A742" s="8" t="s">
        <v>1475</v>
      </c>
      <c r="B742" s="8" t="s">
        <v>1592</v>
      </c>
      <c r="C742" s="8" t="s">
        <v>716</v>
      </c>
      <c r="D742" s="8" t="s">
        <v>1223</v>
      </c>
      <c r="E742" s="8" t="s">
        <v>2971</v>
      </c>
      <c r="F742" s="8" t="s">
        <v>2965</v>
      </c>
      <c r="G742" s="8" t="s">
        <v>2972</v>
      </c>
      <c r="H742" s="8" t="s">
        <v>632</v>
      </c>
      <c r="I742" s="7" t="str">
        <f>HYPERLINK("https://www.airitibooks.com/Detail/Detail?PublicationID=P20140902052", "https://www.airitibooks.com/Detail/Detail?PublicationID=P20140902052")</f>
        <v>https://www.airitibooks.com/Detail/Detail?PublicationID=P20140902052</v>
      </c>
    </row>
    <row r="743" spans="1:9" ht="21" customHeight="1" x14ac:dyDescent="0.4">
      <c r="A743" s="8" t="s">
        <v>1475</v>
      </c>
      <c r="B743" s="8" t="s">
        <v>1539</v>
      </c>
      <c r="C743" s="8" t="s">
        <v>878</v>
      </c>
      <c r="D743" s="8" t="s">
        <v>1224</v>
      </c>
      <c r="E743" s="8" t="s">
        <v>2973</v>
      </c>
      <c r="F743" s="8" t="s">
        <v>2965</v>
      </c>
      <c r="G743" s="8" t="s">
        <v>2974</v>
      </c>
      <c r="H743" s="8" t="s">
        <v>632</v>
      </c>
      <c r="I743" s="7" t="str">
        <f>HYPERLINK("https://www.airitibooks.com/Detail/Detail?PublicationID=P20140902053", "https://www.airitibooks.com/Detail/Detail?PublicationID=P20140902053")</f>
        <v>https://www.airitibooks.com/Detail/Detail?PublicationID=P20140902053</v>
      </c>
    </row>
    <row r="744" spans="1:9" ht="21" customHeight="1" x14ac:dyDescent="0.4">
      <c r="A744" s="8" t="s">
        <v>1480</v>
      </c>
      <c r="B744" s="8" t="s">
        <v>1509</v>
      </c>
      <c r="C744" s="8" t="s">
        <v>263</v>
      </c>
      <c r="D744" s="8" t="s">
        <v>1225</v>
      </c>
      <c r="E744" s="8" t="s">
        <v>2975</v>
      </c>
      <c r="F744" s="8" t="s">
        <v>15</v>
      </c>
      <c r="G744" s="8" t="s">
        <v>2976</v>
      </c>
      <c r="H744" s="8" t="s">
        <v>1135</v>
      </c>
      <c r="I744" s="7" t="str">
        <f>HYPERLINK("https://www.airitibooks.com/Detail/Detail?PublicationID=P20140912032", "https://www.airitibooks.com/Detail/Detail?PublicationID=P20140912032")</f>
        <v>https://www.airitibooks.com/Detail/Detail?PublicationID=P20140912032</v>
      </c>
    </row>
    <row r="745" spans="1:9" ht="21" customHeight="1" x14ac:dyDescent="0.4">
      <c r="A745" s="8" t="s">
        <v>1498</v>
      </c>
      <c r="B745" s="8" t="s">
        <v>2083</v>
      </c>
      <c r="C745" s="8" t="s">
        <v>489</v>
      </c>
      <c r="D745" s="8" t="s">
        <v>1226</v>
      </c>
      <c r="E745" s="8" t="s">
        <v>2977</v>
      </c>
      <c r="F745" s="8" t="s">
        <v>15</v>
      </c>
      <c r="G745" s="8" t="s">
        <v>2978</v>
      </c>
      <c r="H745" s="8" t="s">
        <v>1135</v>
      </c>
      <c r="I745" s="7" t="str">
        <f>HYPERLINK("https://www.airitibooks.com/Detail/Detail?PublicationID=P20140912037", "https://www.airitibooks.com/Detail/Detail?PublicationID=P20140912037")</f>
        <v>https://www.airitibooks.com/Detail/Detail?PublicationID=P20140912037</v>
      </c>
    </row>
    <row r="746" spans="1:9" ht="21" customHeight="1" x14ac:dyDescent="0.4">
      <c r="A746" s="8" t="s">
        <v>1480</v>
      </c>
      <c r="B746" s="8" t="s">
        <v>1509</v>
      </c>
      <c r="C746" s="8" t="s">
        <v>213</v>
      </c>
      <c r="D746" s="8" t="s">
        <v>1227</v>
      </c>
      <c r="E746" s="8" t="s">
        <v>2979</v>
      </c>
      <c r="F746" s="8" t="s">
        <v>15</v>
      </c>
      <c r="G746" s="8" t="s">
        <v>2980</v>
      </c>
      <c r="H746" s="8" t="s">
        <v>1135</v>
      </c>
      <c r="I746" s="7" t="str">
        <f>HYPERLINK("https://www.airitibooks.com/Detail/Detail?PublicationID=P20140912038", "https://www.airitibooks.com/Detail/Detail?PublicationID=P20140912038")</f>
        <v>https://www.airitibooks.com/Detail/Detail?PublicationID=P20140912038</v>
      </c>
    </row>
    <row r="747" spans="1:9" ht="21" customHeight="1" x14ac:dyDescent="0.4">
      <c r="A747" s="8" t="s">
        <v>1464</v>
      </c>
      <c r="B747" s="8" t="s">
        <v>2555</v>
      </c>
      <c r="C747" s="8" t="s">
        <v>1229</v>
      </c>
      <c r="D747" s="8" t="s">
        <v>1228</v>
      </c>
      <c r="E747" s="8" t="s">
        <v>2981</v>
      </c>
      <c r="F747" s="8" t="s">
        <v>1855</v>
      </c>
      <c r="G747" s="8" t="s">
        <v>2982</v>
      </c>
      <c r="H747" s="8" t="s">
        <v>462</v>
      </c>
      <c r="I747" s="7" t="str">
        <f>HYPERLINK("https://www.airitibooks.com/Detail/Detail?PublicationID=P20140912039", "https://www.airitibooks.com/Detail/Detail?PublicationID=P20140912039")</f>
        <v>https://www.airitibooks.com/Detail/Detail?PublicationID=P20140912039</v>
      </c>
    </row>
    <row r="748" spans="1:9" ht="21" customHeight="1" x14ac:dyDescent="0.4">
      <c r="A748" s="8" t="s">
        <v>1517</v>
      </c>
      <c r="B748" s="8" t="s">
        <v>1758</v>
      </c>
      <c r="C748" s="8" t="s">
        <v>222</v>
      </c>
      <c r="D748" s="8" t="s">
        <v>1230</v>
      </c>
      <c r="E748" s="8" t="s">
        <v>2983</v>
      </c>
      <c r="F748" s="8" t="s">
        <v>15</v>
      </c>
      <c r="G748" s="8" t="s">
        <v>2104</v>
      </c>
      <c r="H748" s="8" t="s">
        <v>1135</v>
      </c>
      <c r="I748" s="7" t="str">
        <f>HYPERLINK("https://www.airitibooks.com/Detail/Detail?PublicationID=P20140912040", "https://www.airitibooks.com/Detail/Detail?PublicationID=P20140912040")</f>
        <v>https://www.airitibooks.com/Detail/Detail?PublicationID=P20140912040</v>
      </c>
    </row>
    <row r="749" spans="1:9" ht="21" customHeight="1" x14ac:dyDescent="0.4">
      <c r="A749" s="8" t="s">
        <v>1464</v>
      </c>
      <c r="B749" s="8" t="s">
        <v>1575</v>
      </c>
      <c r="C749" s="8" t="s">
        <v>910</v>
      </c>
      <c r="D749" s="8" t="s">
        <v>1231</v>
      </c>
      <c r="E749" s="8" t="s">
        <v>2984</v>
      </c>
      <c r="F749" s="8" t="s">
        <v>2985</v>
      </c>
      <c r="G749" s="8" t="s">
        <v>2986</v>
      </c>
      <c r="H749" s="8" t="s">
        <v>3</v>
      </c>
      <c r="I749" s="7" t="str">
        <f>HYPERLINK("https://www.airitibooks.com/Detail/Detail?PublicationID=P20141017003", "https://www.airitibooks.com/Detail/Detail?PublicationID=P20141017003")</f>
        <v>https://www.airitibooks.com/Detail/Detail?PublicationID=P20141017003</v>
      </c>
    </row>
    <row r="750" spans="1:9" ht="21" customHeight="1" x14ac:dyDescent="0.4">
      <c r="A750" s="8" t="s">
        <v>1498</v>
      </c>
      <c r="B750" s="8" t="s">
        <v>2004</v>
      </c>
      <c r="C750" s="8" t="s">
        <v>1233</v>
      </c>
      <c r="D750" s="8" t="s">
        <v>1232</v>
      </c>
      <c r="E750" s="8" t="s">
        <v>2987</v>
      </c>
      <c r="F750" s="8" t="s">
        <v>2988</v>
      </c>
      <c r="G750" s="8" t="s">
        <v>2988</v>
      </c>
      <c r="H750" s="8" t="s">
        <v>3</v>
      </c>
      <c r="I750" s="7" t="str">
        <f>HYPERLINK("https://www.airitibooks.com/Detail/Detail?PublicationID=P20141017006", "https://www.airitibooks.com/Detail/Detail?PublicationID=P20141017006")</f>
        <v>https://www.airitibooks.com/Detail/Detail?PublicationID=P20141017006</v>
      </c>
    </row>
    <row r="751" spans="1:9" ht="21" customHeight="1" x14ac:dyDescent="0.4">
      <c r="A751" s="8" t="s">
        <v>1528</v>
      </c>
      <c r="B751" s="8" t="s">
        <v>1543</v>
      </c>
      <c r="C751" s="8" t="s">
        <v>1235</v>
      </c>
      <c r="D751" s="8" t="s">
        <v>1234</v>
      </c>
      <c r="E751" s="8" t="s">
        <v>2989</v>
      </c>
      <c r="F751" s="8" t="s">
        <v>2990</v>
      </c>
      <c r="G751" s="8" t="s">
        <v>2991</v>
      </c>
      <c r="H751" s="8" t="s">
        <v>3</v>
      </c>
      <c r="I751" s="7" t="str">
        <f>HYPERLINK("https://www.airitibooks.com/Detail/Detail?PublicationID=P20141017007", "https://www.airitibooks.com/Detail/Detail?PublicationID=P20141017007")</f>
        <v>https://www.airitibooks.com/Detail/Detail?PublicationID=P20141017007</v>
      </c>
    </row>
    <row r="752" spans="1:9" ht="21" customHeight="1" x14ac:dyDescent="0.4">
      <c r="A752" s="8" t="s">
        <v>1498</v>
      </c>
      <c r="B752" s="8" t="s">
        <v>1795</v>
      </c>
      <c r="C752" s="8" t="s">
        <v>1237</v>
      </c>
      <c r="D752" s="8" t="s">
        <v>1236</v>
      </c>
      <c r="E752" s="8" t="s">
        <v>2992</v>
      </c>
      <c r="F752" s="8" t="s">
        <v>2988</v>
      </c>
      <c r="G752" s="8" t="s">
        <v>2993</v>
      </c>
      <c r="H752" s="8" t="s">
        <v>3</v>
      </c>
      <c r="I752" s="7" t="str">
        <f>HYPERLINK("https://www.airitibooks.com/Detail/Detail?PublicationID=P20141017008", "https://www.airitibooks.com/Detail/Detail?PublicationID=P20141017008")</f>
        <v>https://www.airitibooks.com/Detail/Detail?PublicationID=P20141017008</v>
      </c>
    </row>
    <row r="753" spans="1:9" ht="21" customHeight="1" x14ac:dyDescent="0.4">
      <c r="A753" s="8" t="s">
        <v>1464</v>
      </c>
      <c r="B753" s="8" t="s">
        <v>1484</v>
      </c>
      <c r="C753" s="8" t="s">
        <v>386</v>
      </c>
      <c r="D753" s="8" t="s">
        <v>1238</v>
      </c>
      <c r="E753" s="8" t="s">
        <v>2994</v>
      </c>
      <c r="F753" s="8" t="s">
        <v>2995</v>
      </c>
      <c r="G753" s="8" t="s">
        <v>2995</v>
      </c>
      <c r="H753" s="8" t="s">
        <v>3</v>
      </c>
      <c r="I753" s="7" t="str">
        <f>HYPERLINK("https://www.airitibooks.com/Detail/Detail?PublicationID=P20141017012", "https://www.airitibooks.com/Detail/Detail?PublicationID=P20141017012")</f>
        <v>https://www.airitibooks.com/Detail/Detail?PublicationID=P20141017012</v>
      </c>
    </row>
    <row r="754" spans="1:9" ht="21" customHeight="1" x14ac:dyDescent="0.4">
      <c r="A754" s="8" t="s">
        <v>1464</v>
      </c>
      <c r="B754" s="8" t="s">
        <v>1484</v>
      </c>
      <c r="C754" s="8" t="s">
        <v>19</v>
      </c>
      <c r="D754" s="8" t="s">
        <v>1239</v>
      </c>
      <c r="E754" s="8" t="s">
        <v>2996</v>
      </c>
      <c r="F754" s="8" t="s">
        <v>2997</v>
      </c>
      <c r="G754" s="8" t="s">
        <v>2998</v>
      </c>
      <c r="H754" s="8" t="s">
        <v>3</v>
      </c>
      <c r="I754" s="7" t="str">
        <f>HYPERLINK("https://www.airitibooks.com/Detail/Detail?PublicationID=P20141017013", "https://www.airitibooks.com/Detail/Detail?PublicationID=P20141017013")</f>
        <v>https://www.airitibooks.com/Detail/Detail?PublicationID=P20141017013</v>
      </c>
    </row>
    <row r="755" spans="1:9" ht="21" customHeight="1" x14ac:dyDescent="0.4">
      <c r="A755" s="8" t="s">
        <v>1528</v>
      </c>
      <c r="B755" s="8" t="s">
        <v>1550</v>
      </c>
      <c r="C755" s="8" t="s">
        <v>1242</v>
      </c>
      <c r="D755" s="8" t="s">
        <v>1241</v>
      </c>
      <c r="E755" s="8" t="s">
        <v>1240</v>
      </c>
      <c r="F755" s="8" t="s">
        <v>2999</v>
      </c>
      <c r="G755" s="8" t="s">
        <v>2999</v>
      </c>
      <c r="H755" s="8" t="s">
        <v>3</v>
      </c>
      <c r="I755" s="7" t="str">
        <f>HYPERLINK("https://www.airitibooks.com/Detail/Detail?PublicationID=P20141017014", "https://www.airitibooks.com/Detail/Detail?PublicationID=P20141017014")</f>
        <v>https://www.airitibooks.com/Detail/Detail?PublicationID=P20141017014</v>
      </c>
    </row>
    <row r="756" spans="1:9" ht="21" customHeight="1" x14ac:dyDescent="0.4">
      <c r="A756" s="8" t="s">
        <v>1528</v>
      </c>
      <c r="B756" s="8" t="s">
        <v>1543</v>
      </c>
      <c r="C756" s="8" t="s">
        <v>1244</v>
      </c>
      <c r="D756" s="8" t="s">
        <v>1243</v>
      </c>
      <c r="E756" s="8" t="s">
        <v>3000</v>
      </c>
      <c r="F756" s="8" t="s">
        <v>2990</v>
      </c>
      <c r="G756" s="8" t="s">
        <v>3001</v>
      </c>
      <c r="H756" s="8" t="s">
        <v>3</v>
      </c>
      <c r="I756" s="7" t="str">
        <f>HYPERLINK("https://www.airitibooks.com/Detail/Detail?PublicationID=P20141017015", "https://www.airitibooks.com/Detail/Detail?PublicationID=P20141017015")</f>
        <v>https://www.airitibooks.com/Detail/Detail?PublicationID=P20141017015</v>
      </c>
    </row>
    <row r="757" spans="1:9" ht="21" customHeight="1" x14ac:dyDescent="0.4">
      <c r="A757" s="8" t="s">
        <v>1464</v>
      </c>
      <c r="B757" s="8" t="s">
        <v>1484</v>
      </c>
      <c r="C757" s="8" t="s">
        <v>1246</v>
      </c>
      <c r="D757" s="8" t="s">
        <v>1245</v>
      </c>
      <c r="E757" s="8" t="s">
        <v>3002</v>
      </c>
      <c r="F757" s="8" t="s">
        <v>3003</v>
      </c>
      <c r="G757" s="8" t="s">
        <v>2719</v>
      </c>
      <c r="H757" s="8" t="s">
        <v>3</v>
      </c>
      <c r="I757" s="7" t="str">
        <f>HYPERLINK("https://www.airitibooks.com/Detail/Detail?PublicationID=P20141017016", "https://www.airitibooks.com/Detail/Detail?PublicationID=P20141017016")</f>
        <v>https://www.airitibooks.com/Detail/Detail?PublicationID=P20141017016</v>
      </c>
    </row>
    <row r="758" spans="1:9" ht="21" customHeight="1" x14ac:dyDescent="0.4">
      <c r="A758" s="8" t="s">
        <v>1480</v>
      </c>
      <c r="B758" s="8" t="s">
        <v>2061</v>
      </c>
      <c r="C758" s="8" t="s">
        <v>1248</v>
      </c>
      <c r="D758" s="8" t="s">
        <v>1247</v>
      </c>
      <c r="E758" s="8" t="s">
        <v>3004</v>
      </c>
      <c r="F758" s="8" t="s">
        <v>3005</v>
      </c>
      <c r="G758" s="8" t="s">
        <v>3005</v>
      </c>
      <c r="H758" s="8" t="s">
        <v>3</v>
      </c>
      <c r="I758" s="7" t="str">
        <f>HYPERLINK("https://www.airitibooks.com/Detail/Detail?PublicationID=P20141017017", "https://www.airitibooks.com/Detail/Detail?PublicationID=P20141017017")</f>
        <v>https://www.airitibooks.com/Detail/Detail?PublicationID=P20141017017</v>
      </c>
    </row>
    <row r="759" spans="1:9" ht="21" customHeight="1" x14ac:dyDescent="0.4">
      <c r="A759" s="8" t="s">
        <v>1498</v>
      </c>
      <c r="B759" s="8" t="s">
        <v>2004</v>
      </c>
      <c r="C759" s="8" t="s">
        <v>1250</v>
      </c>
      <c r="D759" s="8" t="s">
        <v>1249</v>
      </c>
      <c r="E759" s="8" t="s">
        <v>3006</v>
      </c>
      <c r="F759" s="8" t="s">
        <v>3007</v>
      </c>
      <c r="G759" s="8" t="s">
        <v>3008</v>
      </c>
      <c r="H759" s="8" t="s">
        <v>3</v>
      </c>
      <c r="I759" s="7" t="str">
        <f>HYPERLINK("https://www.airitibooks.com/Detail/Detail?PublicationID=P20141017018", "https://www.airitibooks.com/Detail/Detail?PublicationID=P20141017018")</f>
        <v>https://www.airitibooks.com/Detail/Detail?PublicationID=P20141017018</v>
      </c>
    </row>
    <row r="760" spans="1:9" ht="21" customHeight="1" x14ac:dyDescent="0.4">
      <c r="A760" s="8" t="s">
        <v>1528</v>
      </c>
      <c r="B760" s="8" t="s">
        <v>1543</v>
      </c>
      <c r="C760" s="8" t="s">
        <v>1244</v>
      </c>
      <c r="D760" s="8" t="s">
        <v>1251</v>
      </c>
      <c r="E760" s="8" t="s">
        <v>3009</v>
      </c>
      <c r="F760" s="8" t="s">
        <v>2990</v>
      </c>
      <c r="G760" s="8" t="s">
        <v>3010</v>
      </c>
      <c r="H760" s="8" t="s">
        <v>3</v>
      </c>
      <c r="I760" s="7" t="str">
        <f>HYPERLINK("https://www.airitibooks.com/Detail/Detail?PublicationID=P20141017023", "https://www.airitibooks.com/Detail/Detail?PublicationID=P20141017023")</f>
        <v>https://www.airitibooks.com/Detail/Detail?PublicationID=P20141017023</v>
      </c>
    </row>
    <row r="761" spans="1:9" ht="21" customHeight="1" x14ac:dyDescent="0.4">
      <c r="A761" s="8" t="s">
        <v>1480</v>
      </c>
      <c r="B761" s="8" t="s">
        <v>1481</v>
      </c>
      <c r="C761" s="8" t="s">
        <v>1253</v>
      </c>
      <c r="D761" s="8" t="s">
        <v>1252</v>
      </c>
      <c r="E761" s="8" t="s">
        <v>3011</v>
      </c>
      <c r="F761" s="8" t="s">
        <v>3012</v>
      </c>
      <c r="G761" s="8" t="s">
        <v>3013</v>
      </c>
      <c r="H761" s="8" t="s">
        <v>3</v>
      </c>
      <c r="I761" s="7" t="str">
        <f>HYPERLINK("https://www.airitibooks.com/Detail/Detail?PublicationID=P20141017024", "https://www.airitibooks.com/Detail/Detail?PublicationID=P20141017024")</f>
        <v>https://www.airitibooks.com/Detail/Detail?PublicationID=P20141017024</v>
      </c>
    </row>
    <row r="762" spans="1:9" ht="21" customHeight="1" x14ac:dyDescent="0.4">
      <c r="A762" s="8" t="s">
        <v>1464</v>
      </c>
      <c r="B762" s="8" t="s">
        <v>1533</v>
      </c>
      <c r="C762" s="8" t="s">
        <v>737</v>
      </c>
      <c r="D762" s="8" t="s">
        <v>1254</v>
      </c>
      <c r="E762" s="8" t="s">
        <v>3014</v>
      </c>
      <c r="F762" s="8" t="s">
        <v>2998</v>
      </c>
      <c r="G762" s="8" t="s">
        <v>3015</v>
      </c>
      <c r="H762" s="8" t="s">
        <v>3</v>
      </c>
      <c r="I762" s="7" t="str">
        <f>HYPERLINK("https://www.airitibooks.com/Detail/Detail?PublicationID=P20141017025", "https://www.airitibooks.com/Detail/Detail?PublicationID=P20141017025")</f>
        <v>https://www.airitibooks.com/Detail/Detail?PublicationID=P20141017025</v>
      </c>
    </row>
    <row r="763" spans="1:9" ht="21" customHeight="1" x14ac:dyDescent="0.4">
      <c r="A763" s="8" t="s">
        <v>1480</v>
      </c>
      <c r="B763" s="8" t="s">
        <v>1490</v>
      </c>
      <c r="C763" s="8" t="s">
        <v>913</v>
      </c>
      <c r="D763" s="8" t="s">
        <v>1255</v>
      </c>
      <c r="E763" s="8" t="s">
        <v>3016</v>
      </c>
      <c r="F763" s="8" t="s">
        <v>3017</v>
      </c>
      <c r="G763" s="8" t="s">
        <v>3017</v>
      </c>
      <c r="H763" s="8" t="s">
        <v>9</v>
      </c>
      <c r="I763" s="7" t="str">
        <f>HYPERLINK("https://www.airitibooks.com/Detail/Detail?PublicationID=P20141017026", "https://www.airitibooks.com/Detail/Detail?PublicationID=P20141017026")</f>
        <v>https://www.airitibooks.com/Detail/Detail?PublicationID=P20141017026</v>
      </c>
    </row>
    <row r="764" spans="1:9" ht="21" customHeight="1" x14ac:dyDescent="0.4">
      <c r="A764" s="8" t="s">
        <v>1480</v>
      </c>
      <c r="B764" s="8" t="s">
        <v>1481</v>
      </c>
      <c r="C764" s="8" t="s">
        <v>17</v>
      </c>
      <c r="D764" s="8" t="s">
        <v>1256</v>
      </c>
      <c r="E764" s="8" t="s">
        <v>3018</v>
      </c>
      <c r="F764" s="8" t="s">
        <v>15</v>
      </c>
      <c r="G764" s="8" t="s">
        <v>3019</v>
      </c>
      <c r="H764" s="8" t="s">
        <v>1135</v>
      </c>
      <c r="I764" s="7" t="str">
        <f>HYPERLINK("https://www.airitibooks.com/Detail/Detail?PublicationID=P20141029001", "https://www.airitibooks.com/Detail/Detail?PublicationID=P20141029001")</f>
        <v>https://www.airitibooks.com/Detail/Detail?PublicationID=P20141029001</v>
      </c>
    </row>
    <row r="765" spans="1:9" ht="21" customHeight="1" x14ac:dyDescent="0.4">
      <c r="A765" s="8" t="s">
        <v>1480</v>
      </c>
      <c r="B765" s="8" t="s">
        <v>1481</v>
      </c>
      <c r="C765" s="8" t="s">
        <v>17</v>
      </c>
      <c r="D765" s="8" t="s">
        <v>1257</v>
      </c>
      <c r="E765" s="8" t="s">
        <v>3020</v>
      </c>
      <c r="F765" s="8" t="s">
        <v>15</v>
      </c>
      <c r="G765" s="8" t="s">
        <v>3021</v>
      </c>
      <c r="H765" s="8" t="s">
        <v>1135</v>
      </c>
      <c r="I765" s="7" t="str">
        <f>HYPERLINK("https://www.airitibooks.com/Detail/Detail?PublicationID=P20141029002", "https://www.airitibooks.com/Detail/Detail?PublicationID=P20141029002")</f>
        <v>https://www.airitibooks.com/Detail/Detail?PublicationID=P20141029002</v>
      </c>
    </row>
    <row r="766" spans="1:9" ht="21" customHeight="1" x14ac:dyDescent="0.4">
      <c r="A766" s="8" t="s">
        <v>1528</v>
      </c>
      <c r="B766" s="8" t="s">
        <v>2470</v>
      </c>
      <c r="C766" s="8" t="s">
        <v>1259</v>
      </c>
      <c r="D766" s="8" t="s">
        <v>1258</v>
      </c>
      <c r="E766" s="8" t="s">
        <v>3022</v>
      </c>
      <c r="F766" s="8" t="s">
        <v>2959</v>
      </c>
      <c r="G766" s="8" t="s">
        <v>3023</v>
      </c>
      <c r="H766" s="8" t="s">
        <v>632</v>
      </c>
      <c r="I766" s="7" t="str">
        <f>HYPERLINK("https://www.airitibooks.com/Detail/Detail?PublicationID=P20141103104", "https://www.airitibooks.com/Detail/Detail?PublicationID=P20141103104")</f>
        <v>https://www.airitibooks.com/Detail/Detail?PublicationID=P20141103104</v>
      </c>
    </row>
    <row r="767" spans="1:9" ht="21" customHeight="1" x14ac:dyDescent="0.4">
      <c r="A767" s="8" t="s">
        <v>1475</v>
      </c>
      <c r="B767" s="8" t="s">
        <v>1512</v>
      </c>
      <c r="C767" s="8" t="s">
        <v>190</v>
      </c>
      <c r="D767" s="8" t="s">
        <v>1260</v>
      </c>
      <c r="E767" s="8" t="s">
        <v>3024</v>
      </c>
      <c r="F767" s="8" t="s">
        <v>2965</v>
      </c>
      <c r="G767" s="8" t="s">
        <v>3025</v>
      </c>
      <c r="H767" s="8" t="s">
        <v>3</v>
      </c>
      <c r="I767" s="7" t="str">
        <f>HYPERLINK("https://www.airitibooks.com/Detail/Detail?PublicationID=P20141105014", "https://www.airitibooks.com/Detail/Detail?PublicationID=P20141105014")</f>
        <v>https://www.airitibooks.com/Detail/Detail?PublicationID=P20141105014</v>
      </c>
    </row>
    <row r="768" spans="1:9" ht="21" customHeight="1" x14ac:dyDescent="0.4">
      <c r="A768" s="8" t="s">
        <v>1475</v>
      </c>
      <c r="B768" s="8" t="s">
        <v>1739</v>
      </c>
      <c r="C768" s="8" t="s">
        <v>1262</v>
      </c>
      <c r="D768" s="8" t="s">
        <v>1261</v>
      </c>
      <c r="E768" s="8" t="s">
        <v>3026</v>
      </c>
      <c r="F768" s="8" t="s">
        <v>2965</v>
      </c>
      <c r="G768" s="8" t="s">
        <v>3027</v>
      </c>
      <c r="H768" s="8" t="s">
        <v>9</v>
      </c>
      <c r="I768" s="7" t="str">
        <f>HYPERLINK("https://www.airitibooks.com/Detail/Detail?PublicationID=P20141105316", "https://www.airitibooks.com/Detail/Detail?PublicationID=P20141105316")</f>
        <v>https://www.airitibooks.com/Detail/Detail?PublicationID=P20141105316</v>
      </c>
    </row>
    <row r="769" spans="1:9" ht="21" customHeight="1" x14ac:dyDescent="0.4">
      <c r="A769" s="8" t="s">
        <v>1475</v>
      </c>
      <c r="B769" s="8" t="s">
        <v>1512</v>
      </c>
      <c r="C769" s="8" t="s">
        <v>1264</v>
      </c>
      <c r="D769" s="8" t="s">
        <v>1263</v>
      </c>
      <c r="E769" s="8" t="s">
        <v>3028</v>
      </c>
      <c r="F769" s="8" t="s">
        <v>2965</v>
      </c>
      <c r="G769" s="8" t="s">
        <v>3029</v>
      </c>
      <c r="H769" s="8" t="s">
        <v>9</v>
      </c>
      <c r="I769" s="7" t="str">
        <f>HYPERLINK("https://www.airitibooks.com/Detail/Detail?PublicationID=P20141105317", "https://www.airitibooks.com/Detail/Detail?PublicationID=P20141105317")</f>
        <v>https://www.airitibooks.com/Detail/Detail?PublicationID=P20141105317</v>
      </c>
    </row>
    <row r="770" spans="1:9" ht="21" customHeight="1" x14ac:dyDescent="0.4">
      <c r="A770" s="8" t="s">
        <v>1480</v>
      </c>
      <c r="B770" s="8" t="s">
        <v>1481</v>
      </c>
      <c r="C770" s="8" t="s">
        <v>92</v>
      </c>
      <c r="D770" s="8" t="s">
        <v>1265</v>
      </c>
      <c r="E770" s="8" t="s">
        <v>3030</v>
      </c>
      <c r="F770" s="8" t="s">
        <v>15</v>
      </c>
      <c r="G770" s="8" t="s">
        <v>3031</v>
      </c>
      <c r="H770" s="8" t="s">
        <v>1135</v>
      </c>
      <c r="I770" s="7" t="str">
        <f>HYPERLINK("https://www.airitibooks.com/Detail/Detail?PublicationID=P20141208280", "https://www.airitibooks.com/Detail/Detail?PublicationID=P20141208280")</f>
        <v>https://www.airitibooks.com/Detail/Detail?PublicationID=P20141208280</v>
      </c>
    </row>
    <row r="771" spans="1:9" ht="21" customHeight="1" x14ac:dyDescent="0.4">
      <c r="A771" s="8" t="s">
        <v>1517</v>
      </c>
      <c r="B771" s="8" t="s">
        <v>1736</v>
      </c>
      <c r="C771" s="8" t="s">
        <v>202</v>
      </c>
      <c r="D771" s="8" t="s">
        <v>1266</v>
      </c>
      <c r="E771" s="8" t="s">
        <v>3032</v>
      </c>
      <c r="F771" s="8" t="s">
        <v>15</v>
      </c>
      <c r="G771" s="8" t="s">
        <v>2693</v>
      </c>
      <c r="H771" s="8" t="s">
        <v>1135</v>
      </c>
      <c r="I771" s="7" t="str">
        <f>HYPERLINK("https://www.airitibooks.com/Detail/Detail?PublicationID=P20150205015", "https://www.airitibooks.com/Detail/Detail?PublicationID=P20150205015")</f>
        <v>https://www.airitibooks.com/Detail/Detail?PublicationID=P20150205015</v>
      </c>
    </row>
    <row r="772" spans="1:9" ht="21" customHeight="1" x14ac:dyDescent="0.4">
      <c r="A772" s="8" t="s">
        <v>1480</v>
      </c>
      <c r="B772" s="8" t="s">
        <v>1490</v>
      </c>
      <c r="C772" s="8" t="s">
        <v>1268</v>
      </c>
      <c r="D772" s="8" t="s">
        <v>1267</v>
      </c>
      <c r="E772" s="8" t="s">
        <v>3033</v>
      </c>
      <c r="F772" s="8" t="s">
        <v>15</v>
      </c>
      <c r="G772" s="8" t="s">
        <v>3034</v>
      </c>
      <c r="H772" s="8" t="s">
        <v>462</v>
      </c>
      <c r="I772" s="7" t="str">
        <f>HYPERLINK("https://www.airitibooks.com/Detail/Detail?PublicationID=P20150209029", "https://www.airitibooks.com/Detail/Detail?PublicationID=P20150209029")</f>
        <v>https://www.airitibooks.com/Detail/Detail?PublicationID=P20150209029</v>
      </c>
    </row>
    <row r="773" spans="1:9" ht="21" customHeight="1" x14ac:dyDescent="0.4">
      <c r="A773" s="8" t="s">
        <v>1553</v>
      </c>
      <c r="B773" s="8" t="s">
        <v>3035</v>
      </c>
      <c r="C773" s="8" t="s">
        <v>1270</v>
      </c>
      <c r="D773" s="8" t="s">
        <v>1269</v>
      </c>
      <c r="E773" s="8" t="s">
        <v>3036</v>
      </c>
      <c r="F773" s="8" t="s">
        <v>15</v>
      </c>
      <c r="G773" s="8" t="s">
        <v>3037</v>
      </c>
      <c r="H773" s="8" t="s">
        <v>1135</v>
      </c>
      <c r="I773" s="7" t="str">
        <f>HYPERLINK("https://www.airitibooks.com/Detail/Detail?PublicationID=P20150211038", "https://www.airitibooks.com/Detail/Detail?PublicationID=P20150211038")</f>
        <v>https://www.airitibooks.com/Detail/Detail?PublicationID=P20150211038</v>
      </c>
    </row>
    <row r="774" spans="1:9" ht="21" customHeight="1" x14ac:dyDescent="0.4">
      <c r="A774" s="8" t="s">
        <v>1553</v>
      </c>
      <c r="B774" s="8" t="s">
        <v>1595</v>
      </c>
      <c r="C774" s="8" t="s">
        <v>1272</v>
      </c>
      <c r="D774" s="8" t="s">
        <v>1271</v>
      </c>
      <c r="E774" s="8" t="s">
        <v>3038</v>
      </c>
      <c r="F774" s="8" t="s">
        <v>15</v>
      </c>
      <c r="G774" s="8" t="s">
        <v>3039</v>
      </c>
      <c r="H774" s="8" t="s">
        <v>462</v>
      </c>
      <c r="I774" s="7" t="str">
        <f>HYPERLINK("https://www.airitibooks.com/Detail/Detail?PublicationID=P20150216001", "https://www.airitibooks.com/Detail/Detail?PublicationID=P20150216001")</f>
        <v>https://www.airitibooks.com/Detail/Detail?PublicationID=P20150216001</v>
      </c>
    </row>
    <row r="775" spans="1:9" ht="21" customHeight="1" x14ac:dyDescent="0.4">
      <c r="A775" s="8" t="s">
        <v>1553</v>
      </c>
      <c r="B775" s="8" t="s">
        <v>1760</v>
      </c>
      <c r="C775" s="8" t="s">
        <v>1276</v>
      </c>
      <c r="D775" s="8" t="s">
        <v>1274</v>
      </c>
      <c r="E775" s="8" t="s">
        <v>1273</v>
      </c>
      <c r="F775" s="8" t="s">
        <v>1855</v>
      </c>
      <c r="G775" s="8" t="s">
        <v>1275</v>
      </c>
      <c r="H775" s="8" t="s">
        <v>1135</v>
      </c>
      <c r="I775" s="7" t="str">
        <f>HYPERLINK("https://www.airitibooks.com/Detail/Detail?PublicationID=P20150309030", "https://www.airitibooks.com/Detail/Detail?PublicationID=P20150309030")</f>
        <v>https://www.airitibooks.com/Detail/Detail?PublicationID=P20150309030</v>
      </c>
    </row>
    <row r="776" spans="1:9" ht="21" customHeight="1" x14ac:dyDescent="0.4">
      <c r="A776" s="8" t="s">
        <v>1528</v>
      </c>
      <c r="B776" s="8" t="s">
        <v>1813</v>
      </c>
      <c r="C776" s="8" t="s">
        <v>1278</v>
      </c>
      <c r="D776" s="8" t="s">
        <v>1277</v>
      </c>
      <c r="E776" s="8" t="s">
        <v>3040</v>
      </c>
      <c r="F776" s="8" t="s">
        <v>15</v>
      </c>
      <c r="G776" s="8" t="s">
        <v>3041</v>
      </c>
      <c r="H776" s="8" t="s">
        <v>462</v>
      </c>
      <c r="I776" s="7" t="str">
        <f>HYPERLINK("https://www.airitibooks.com/Detail/Detail?PublicationID=P20150323022", "https://www.airitibooks.com/Detail/Detail?PublicationID=P20150323022")</f>
        <v>https://www.airitibooks.com/Detail/Detail?PublicationID=P20150323022</v>
      </c>
    </row>
    <row r="777" spans="1:9" ht="21" customHeight="1" x14ac:dyDescent="0.4">
      <c r="A777" s="8" t="s">
        <v>1517</v>
      </c>
      <c r="B777" s="8" t="s">
        <v>2637</v>
      </c>
      <c r="C777" s="8" t="s">
        <v>1280</v>
      </c>
      <c r="D777" s="8" t="s">
        <v>1279</v>
      </c>
      <c r="E777" s="8" t="s">
        <v>3042</v>
      </c>
      <c r="F777" s="8" t="s">
        <v>15</v>
      </c>
      <c r="G777" s="8" t="s">
        <v>3043</v>
      </c>
      <c r="H777" s="8" t="s">
        <v>462</v>
      </c>
      <c r="I777" s="7" t="str">
        <f>HYPERLINK("https://www.airitibooks.com/Detail/Detail?PublicationID=P20150323023", "https://www.airitibooks.com/Detail/Detail?PublicationID=P20150323023")</f>
        <v>https://www.airitibooks.com/Detail/Detail?PublicationID=P20150323023</v>
      </c>
    </row>
    <row r="778" spans="1:9" ht="21" customHeight="1" x14ac:dyDescent="0.4">
      <c r="A778" s="8" t="s">
        <v>1517</v>
      </c>
      <c r="B778" s="8" t="s">
        <v>1518</v>
      </c>
      <c r="C778" s="8" t="s">
        <v>1282</v>
      </c>
      <c r="D778" s="8" t="s">
        <v>1281</v>
      </c>
      <c r="E778" s="8" t="s">
        <v>3044</v>
      </c>
      <c r="F778" s="8" t="s">
        <v>15</v>
      </c>
      <c r="G778" s="8" t="s">
        <v>3045</v>
      </c>
      <c r="H778" s="8" t="s">
        <v>462</v>
      </c>
      <c r="I778" s="7" t="str">
        <f>HYPERLINK("https://www.airitibooks.com/Detail/Detail?PublicationID=P20150414109", "https://www.airitibooks.com/Detail/Detail?PublicationID=P20150414109")</f>
        <v>https://www.airitibooks.com/Detail/Detail?PublicationID=P20150414109</v>
      </c>
    </row>
    <row r="779" spans="1:9" ht="21" customHeight="1" x14ac:dyDescent="0.4">
      <c r="A779" s="8" t="s">
        <v>1528</v>
      </c>
      <c r="B779" s="8" t="s">
        <v>2470</v>
      </c>
      <c r="C779" s="8" t="s">
        <v>1284</v>
      </c>
      <c r="D779" s="8" t="s">
        <v>1283</v>
      </c>
      <c r="E779" s="8" t="s">
        <v>3046</v>
      </c>
      <c r="F779" s="8" t="s">
        <v>15</v>
      </c>
      <c r="G779" s="8" t="s">
        <v>3047</v>
      </c>
      <c r="H779" s="8" t="s">
        <v>462</v>
      </c>
      <c r="I779" s="7" t="str">
        <f>HYPERLINK("https://www.airitibooks.com/Detail/Detail?PublicationID=P20150420041", "https://www.airitibooks.com/Detail/Detail?PublicationID=P20150420041")</f>
        <v>https://www.airitibooks.com/Detail/Detail?PublicationID=P20150420041</v>
      </c>
    </row>
    <row r="780" spans="1:9" ht="21" customHeight="1" x14ac:dyDescent="0.4">
      <c r="A780" s="8" t="s">
        <v>1498</v>
      </c>
      <c r="B780" s="8" t="s">
        <v>2083</v>
      </c>
      <c r="C780" s="8" t="s">
        <v>794</v>
      </c>
      <c r="D780" s="8" t="s">
        <v>1285</v>
      </c>
      <c r="E780" s="8" t="s">
        <v>3048</v>
      </c>
      <c r="F780" s="8" t="s">
        <v>15</v>
      </c>
      <c r="G780" s="8" t="s">
        <v>3049</v>
      </c>
      <c r="H780" s="8" t="s">
        <v>462</v>
      </c>
      <c r="I780" s="7" t="str">
        <f>HYPERLINK("https://www.airitibooks.com/Detail/Detail?PublicationID=P20150423001", "https://www.airitibooks.com/Detail/Detail?PublicationID=P20150423001")</f>
        <v>https://www.airitibooks.com/Detail/Detail?PublicationID=P20150423001</v>
      </c>
    </row>
    <row r="781" spans="1:9" ht="21" customHeight="1" x14ac:dyDescent="0.4">
      <c r="A781" s="8" t="s">
        <v>1498</v>
      </c>
      <c r="B781" s="8" t="s">
        <v>2083</v>
      </c>
      <c r="C781" s="8" t="s">
        <v>1287</v>
      </c>
      <c r="D781" s="8" t="s">
        <v>1286</v>
      </c>
      <c r="E781" s="8" t="s">
        <v>3050</v>
      </c>
      <c r="F781" s="8" t="s">
        <v>15</v>
      </c>
      <c r="G781" s="8" t="s">
        <v>1486</v>
      </c>
      <c r="H781" s="8" t="s">
        <v>1135</v>
      </c>
      <c r="I781" s="7" t="str">
        <f>HYPERLINK("https://www.airitibooks.com/Detail/Detail?PublicationID=P20150506431", "https://www.airitibooks.com/Detail/Detail?PublicationID=P20150506431")</f>
        <v>https://www.airitibooks.com/Detail/Detail?PublicationID=P20150506431</v>
      </c>
    </row>
    <row r="782" spans="1:9" ht="21" customHeight="1" x14ac:dyDescent="0.4">
      <c r="A782" s="8" t="s">
        <v>1498</v>
      </c>
      <c r="B782" s="8" t="s">
        <v>1623</v>
      </c>
      <c r="C782" s="8" t="s">
        <v>1289</v>
      </c>
      <c r="D782" s="8" t="s">
        <v>1288</v>
      </c>
      <c r="E782" s="8" t="s">
        <v>3051</v>
      </c>
      <c r="F782" s="8" t="s">
        <v>15</v>
      </c>
      <c r="G782" s="8" t="s">
        <v>3052</v>
      </c>
      <c r="H782" s="8" t="s">
        <v>462</v>
      </c>
      <c r="I782" s="7" t="str">
        <f>HYPERLINK("https://www.airitibooks.com/Detail/Detail?PublicationID=P20150506432", "https://www.airitibooks.com/Detail/Detail?PublicationID=P20150506432")</f>
        <v>https://www.airitibooks.com/Detail/Detail?PublicationID=P20150506432</v>
      </c>
    </row>
    <row r="783" spans="1:9" ht="21" customHeight="1" x14ac:dyDescent="0.4">
      <c r="A783" s="8" t="s">
        <v>1480</v>
      </c>
      <c r="B783" s="8" t="s">
        <v>1481</v>
      </c>
      <c r="C783" s="8" t="s">
        <v>1291</v>
      </c>
      <c r="D783" s="8" t="s">
        <v>1290</v>
      </c>
      <c r="E783" s="8" t="s">
        <v>3053</v>
      </c>
      <c r="F783" s="8" t="s">
        <v>15</v>
      </c>
      <c r="G783" s="8" t="s">
        <v>3054</v>
      </c>
      <c r="H783" s="8" t="s">
        <v>462</v>
      </c>
      <c r="I783" s="7" t="str">
        <f>HYPERLINK("https://www.airitibooks.com/Detail/Detail?PublicationID=P20150604009", "https://www.airitibooks.com/Detail/Detail?PublicationID=P20150604009")</f>
        <v>https://www.airitibooks.com/Detail/Detail?PublicationID=P20150604009</v>
      </c>
    </row>
    <row r="784" spans="1:9" ht="21" customHeight="1" x14ac:dyDescent="0.4">
      <c r="A784" s="8" t="s">
        <v>1464</v>
      </c>
      <c r="B784" s="8" t="s">
        <v>1608</v>
      </c>
      <c r="C784" s="8" t="s">
        <v>1293</v>
      </c>
      <c r="D784" s="8" t="s">
        <v>1292</v>
      </c>
      <c r="E784" s="8" t="s">
        <v>3055</v>
      </c>
      <c r="F784" s="8" t="s">
        <v>15</v>
      </c>
      <c r="G784" s="8" t="s">
        <v>3056</v>
      </c>
      <c r="H784" s="8" t="s">
        <v>462</v>
      </c>
      <c r="I784" s="7" t="str">
        <f>HYPERLINK("https://www.airitibooks.com/Detail/Detail?PublicationID=P20150618007", "https://www.airitibooks.com/Detail/Detail?PublicationID=P20150618007")</f>
        <v>https://www.airitibooks.com/Detail/Detail?PublicationID=P20150618007</v>
      </c>
    </row>
    <row r="785" spans="1:9" ht="21" customHeight="1" x14ac:dyDescent="0.4">
      <c r="A785" s="8" t="s">
        <v>1480</v>
      </c>
      <c r="B785" s="8" t="s">
        <v>1487</v>
      </c>
      <c r="C785" s="8" t="s">
        <v>21</v>
      </c>
      <c r="D785" s="8" t="s">
        <v>1294</v>
      </c>
      <c r="E785" s="8" t="s">
        <v>3057</v>
      </c>
      <c r="F785" s="8" t="s">
        <v>15</v>
      </c>
      <c r="G785" s="8" t="s">
        <v>3058</v>
      </c>
      <c r="H785" s="8" t="s">
        <v>1135</v>
      </c>
      <c r="I785" s="7" t="str">
        <f>HYPERLINK("https://www.airitibooks.com/Detail/Detail?PublicationID=P20150618008", "https://www.airitibooks.com/Detail/Detail?PublicationID=P20150618008")</f>
        <v>https://www.airitibooks.com/Detail/Detail?PublicationID=P20150618008</v>
      </c>
    </row>
    <row r="786" spans="1:9" ht="21" customHeight="1" x14ac:dyDescent="0.4">
      <c r="A786" s="8" t="s">
        <v>1480</v>
      </c>
      <c r="B786" s="8" t="s">
        <v>1509</v>
      </c>
      <c r="C786" s="8" t="s">
        <v>1296</v>
      </c>
      <c r="D786" s="8" t="s">
        <v>1295</v>
      </c>
      <c r="E786" s="8" t="s">
        <v>3059</v>
      </c>
      <c r="F786" s="8" t="s">
        <v>15</v>
      </c>
      <c r="G786" s="8" t="s">
        <v>3060</v>
      </c>
      <c r="H786" s="8" t="s">
        <v>1135</v>
      </c>
      <c r="I786" s="7" t="str">
        <f>HYPERLINK("https://www.airitibooks.com/Detail/Detail?PublicationID=P20150618009", "https://www.airitibooks.com/Detail/Detail?PublicationID=P20150618009")</f>
        <v>https://www.airitibooks.com/Detail/Detail?PublicationID=P20150618009</v>
      </c>
    </row>
    <row r="787" spans="1:9" ht="21" customHeight="1" x14ac:dyDescent="0.4">
      <c r="A787" s="8" t="s">
        <v>1480</v>
      </c>
      <c r="B787" s="8" t="s">
        <v>1568</v>
      </c>
      <c r="C787" s="8" t="s">
        <v>1298</v>
      </c>
      <c r="D787" s="8" t="s">
        <v>1297</v>
      </c>
      <c r="E787" s="8" t="s">
        <v>3061</v>
      </c>
      <c r="F787" s="8" t="s">
        <v>15</v>
      </c>
      <c r="G787" s="8" t="s">
        <v>3062</v>
      </c>
      <c r="H787" s="8" t="s">
        <v>1135</v>
      </c>
      <c r="I787" s="7" t="str">
        <f>HYPERLINK("https://www.airitibooks.com/Detail/Detail?PublicationID=P20150618010", "https://www.airitibooks.com/Detail/Detail?PublicationID=P20150618010")</f>
        <v>https://www.airitibooks.com/Detail/Detail?PublicationID=P20150618010</v>
      </c>
    </row>
    <row r="788" spans="1:9" ht="21" customHeight="1" x14ac:dyDescent="0.4">
      <c r="A788" s="8" t="s">
        <v>1480</v>
      </c>
      <c r="B788" s="8" t="s">
        <v>1568</v>
      </c>
      <c r="C788" s="8" t="s">
        <v>1298</v>
      </c>
      <c r="D788" s="8" t="s">
        <v>1299</v>
      </c>
      <c r="E788" s="8" t="s">
        <v>3063</v>
      </c>
      <c r="F788" s="8" t="s">
        <v>15</v>
      </c>
      <c r="G788" s="8" t="s">
        <v>3064</v>
      </c>
      <c r="H788" s="8" t="s">
        <v>1135</v>
      </c>
      <c r="I788" s="7" t="str">
        <f>HYPERLINK("https://www.airitibooks.com/Detail/Detail?PublicationID=P20150618011", "https://www.airitibooks.com/Detail/Detail?PublicationID=P20150618011")</f>
        <v>https://www.airitibooks.com/Detail/Detail?PublicationID=P20150618011</v>
      </c>
    </row>
    <row r="789" spans="1:9" ht="21" customHeight="1" x14ac:dyDescent="0.4">
      <c r="A789" s="8" t="s">
        <v>1464</v>
      </c>
      <c r="B789" s="8" t="s">
        <v>1484</v>
      </c>
      <c r="C789" s="8" t="s">
        <v>119</v>
      </c>
      <c r="D789" s="8" t="s">
        <v>1300</v>
      </c>
      <c r="E789" s="8" t="s">
        <v>3065</v>
      </c>
      <c r="F789" s="8" t="s">
        <v>15</v>
      </c>
      <c r="G789" s="8" t="s">
        <v>3066</v>
      </c>
      <c r="H789" s="8" t="s">
        <v>1135</v>
      </c>
      <c r="I789" s="7" t="str">
        <f>HYPERLINK("https://www.airitibooks.com/Detail/Detail?PublicationID=P20150911001", "https://www.airitibooks.com/Detail/Detail?PublicationID=P20150911001")</f>
        <v>https://www.airitibooks.com/Detail/Detail?PublicationID=P20150911001</v>
      </c>
    </row>
    <row r="790" spans="1:9" ht="21" customHeight="1" x14ac:dyDescent="0.4">
      <c r="A790" s="8" t="s">
        <v>1475</v>
      </c>
      <c r="B790" s="8" t="s">
        <v>1539</v>
      </c>
      <c r="C790" s="8" t="s">
        <v>248</v>
      </c>
      <c r="D790" s="8" t="s">
        <v>1301</v>
      </c>
      <c r="E790" s="8" t="s">
        <v>3067</v>
      </c>
      <c r="F790" s="8" t="s">
        <v>3068</v>
      </c>
      <c r="G790" s="8" t="s">
        <v>3069</v>
      </c>
      <c r="H790" s="8" t="s">
        <v>1302</v>
      </c>
      <c r="I790" s="7" t="str">
        <f>HYPERLINK("https://www.airitibooks.com/Detail/Detail?PublicationID=P20220221002", "https://www.airitibooks.com/Detail/Detail?PublicationID=P20220221002")</f>
        <v>https://www.airitibooks.com/Detail/Detail?PublicationID=P20220221002</v>
      </c>
    </row>
    <row r="791" spans="1:9" ht="21" customHeight="1" x14ac:dyDescent="0.4">
      <c r="A791" s="8" t="s">
        <v>1475</v>
      </c>
      <c r="B791" s="8" t="s">
        <v>1503</v>
      </c>
      <c r="C791" s="8" t="s">
        <v>1304</v>
      </c>
      <c r="D791" s="8" t="s">
        <v>1303</v>
      </c>
      <c r="E791" s="8" t="s">
        <v>3070</v>
      </c>
      <c r="F791" s="8" t="s">
        <v>1570</v>
      </c>
      <c r="G791" s="8" t="s">
        <v>3071</v>
      </c>
      <c r="H791" s="8" t="s">
        <v>1302</v>
      </c>
      <c r="I791" s="7" t="str">
        <f>HYPERLINK("https://www.airitibooks.com/Detail/Detail?PublicationID=P20220321035", "https://www.airitibooks.com/Detail/Detail?PublicationID=P20220321035")</f>
        <v>https://www.airitibooks.com/Detail/Detail?PublicationID=P20220321035</v>
      </c>
    </row>
    <row r="792" spans="1:9" ht="21" customHeight="1" x14ac:dyDescent="0.4">
      <c r="A792" s="8" t="s">
        <v>1494</v>
      </c>
      <c r="B792" s="8" t="s">
        <v>1523</v>
      </c>
      <c r="C792" s="8" t="s">
        <v>1306</v>
      </c>
      <c r="D792" s="8" t="s">
        <v>1305</v>
      </c>
      <c r="E792" s="8" t="s">
        <v>3072</v>
      </c>
      <c r="F792" s="8" t="s">
        <v>1570</v>
      </c>
      <c r="G792" s="8" t="s">
        <v>3073</v>
      </c>
      <c r="H792" s="8" t="s">
        <v>1302</v>
      </c>
      <c r="I792" s="7" t="str">
        <f>HYPERLINK("https://www.airitibooks.com/Detail/Detail?PublicationID=P20220321036", "https://www.airitibooks.com/Detail/Detail?PublicationID=P20220321036")</f>
        <v>https://www.airitibooks.com/Detail/Detail?PublicationID=P20220321036</v>
      </c>
    </row>
    <row r="793" spans="1:9" ht="21" customHeight="1" x14ac:dyDescent="0.4">
      <c r="A793" s="8" t="s">
        <v>1475</v>
      </c>
      <c r="B793" s="8" t="s">
        <v>1503</v>
      </c>
      <c r="C793" s="8" t="s">
        <v>1308</v>
      </c>
      <c r="D793" s="8" t="s">
        <v>1307</v>
      </c>
      <c r="E793" s="8" t="s">
        <v>3074</v>
      </c>
      <c r="F793" s="8" t="s">
        <v>1570</v>
      </c>
      <c r="G793" s="8" t="s">
        <v>3075</v>
      </c>
      <c r="H793" s="8" t="s">
        <v>1302</v>
      </c>
      <c r="I793" s="7" t="str">
        <f>HYPERLINK("https://www.airitibooks.com/Detail/Detail?PublicationID=P20220321038", "https://www.airitibooks.com/Detail/Detail?PublicationID=P20220321038")</f>
        <v>https://www.airitibooks.com/Detail/Detail?PublicationID=P20220321038</v>
      </c>
    </row>
    <row r="794" spans="1:9" ht="21" customHeight="1" x14ac:dyDescent="0.4">
      <c r="A794" s="8" t="s">
        <v>1480</v>
      </c>
      <c r="B794" s="8" t="s">
        <v>1481</v>
      </c>
      <c r="C794" s="8" t="s">
        <v>1199</v>
      </c>
      <c r="D794" s="8" t="s">
        <v>1309</v>
      </c>
      <c r="E794" s="8" t="s">
        <v>3076</v>
      </c>
      <c r="F794" s="8" t="s">
        <v>1570</v>
      </c>
      <c r="G794" s="8" t="s">
        <v>3077</v>
      </c>
      <c r="H794" s="8" t="s">
        <v>1302</v>
      </c>
      <c r="I794" s="7" t="str">
        <f>HYPERLINK("https://www.airitibooks.com/Detail/Detail?PublicationID=P20220321039", "https://www.airitibooks.com/Detail/Detail?PublicationID=P20220321039")</f>
        <v>https://www.airitibooks.com/Detail/Detail?PublicationID=P20220321039</v>
      </c>
    </row>
    <row r="795" spans="1:9" ht="21" customHeight="1" x14ac:dyDescent="0.4">
      <c r="A795" s="8" t="s">
        <v>1475</v>
      </c>
      <c r="B795" s="8" t="s">
        <v>1512</v>
      </c>
      <c r="C795" s="8" t="s">
        <v>35</v>
      </c>
      <c r="D795" s="8" t="s">
        <v>1310</v>
      </c>
      <c r="E795" s="8" t="s">
        <v>3078</v>
      </c>
      <c r="F795" s="8" t="s">
        <v>1570</v>
      </c>
      <c r="G795" s="8" t="s">
        <v>3079</v>
      </c>
      <c r="H795" s="8" t="s">
        <v>1302</v>
      </c>
      <c r="I795" s="7" t="str">
        <f>HYPERLINK("https://www.airitibooks.com/Detail/Detail?PublicationID=P20220321040", "https://www.airitibooks.com/Detail/Detail?PublicationID=P20220321040")</f>
        <v>https://www.airitibooks.com/Detail/Detail?PublicationID=P20220321040</v>
      </c>
    </row>
    <row r="796" spans="1:9" ht="21" customHeight="1" x14ac:dyDescent="0.4">
      <c r="A796" s="8" t="s">
        <v>1553</v>
      </c>
      <c r="B796" s="8" t="s">
        <v>1595</v>
      </c>
      <c r="C796" s="8" t="s">
        <v>1312</v>
      </c>
      <c r="D796" s="8" t="s">
        <v>1311</v>
      </c>
      <c r="E796" s="8" t="s">
        <v>3080</v>
      </c>
      <c r="F796" s="8" t="s">
        <v>1570</v>
      </c>
      <c r="G796" s="8" t="s">
        <v>3081</v>
      </c>
      <c r="H796" s="8" t="s">
        <v>1302</v>
      </c>
      <c r="I796" s="7" t="str">
        <f>HYPERLINK("https://www.airitibooks.com/Detail/Detail?PublicationID=P20220321043", "https://www.airitibooks.com/Detail/Detail?PublicationID=P20220321043")</f>
        <v>https://www.airitibooks.com/Detail/Detail?PublicationID=P20220321043</v>
      </c>
    </row>
    <row r="797" spans="1:9" ht="21" customHeight="1" x14ac:dyDescent="0.4">
      <c r="A797" s="8" t="s">
        <v>1475</v>
      </c>
      <c r="B797" s="8" t="s">
        <v>1592</v>
      </c>
      <c r="C797" s="8" t="s">
        <v>245</v>
      </c>
      <c r="D797" s="8" t="s">
        <v>1313</v>
      </c>
      <c r="E797" s="8" t="s">
        <v>3082</v>
      </c>
      <c r="F797" s="8" t="s">
        <v>3083</v>
      </c>
      <c r="G797" s="8" t="s">
        <v>3084</v>
      </c>
      <c r="H797" s="8" t="s">
        <v>1302</v>
      </c>
      <c r="I797" s="7" t="str">
        <f>HYPERLINK("https://www.airitibooks.com/Detail/Detail?PublicationID=P20220321044", "https://www.airitibooks.com/Detail/Detail?PublicationID=P20220321044")</f>
        <v>https://www.airitibooks.com/Detail/Detail?PublicationID=P20220321044</v>
      </c>
    </row>
    <row r="798" spans="1:9" ht="21" customHeight="1" x14ac:dyDescent="0.4">
      <c r="A798" s="8" t="s">
        <v>1475</v>
      </c>
      <c r="B798" s="8" t="s">
        <v>1503</v>
      </c>
      <c r="C798" s="8" t="s">
        <v>1315</v>
      </c>
      <c r="D798" s="8" t="s">
        <v>1314</v>
      </c>
      <c r="E798" s="8" t="s">
        <v>3085</v>
      </c>
      <c r="F798" s="8" t="s">
        <v>3086</v>
      </c>
      <c r="G798" s="8" t="s">
        <v>3087</v>
      </c>
      <c r="H798" s="8" t="s">
        <v>1302</v>
      </c>
      <c r="I798" s="7" t="str">
        <f>HYPERLINK("https://www.airitibooks.com/Detail/Detail?PublicationID=P20220324001", "https://www.airitibooks.com/Detail/Detail?PublicationID=P20220324001")</f>
        <v>https://www.airitibooks.com/Detail/Detail?PublicationID=P20220324001</v>
      </c>
    </row>
    <row r="799" spans="1:9" ht="21" customHeight="1" x14ac:dyDescent="0.4">
      <c r="A799" s="8" t="s">
        <v>1494</v>
      </c>
      <c r="B799" s="8" t="s">
        <v>1523</v>
      </c>
      <c r="C799" s="8" t="s">
        <v>352</v>
      </c>
      <c r="D799" s="8" t="s">
        <v>1316</v>
      </c>
      <c r="E799" s="8" t="s">
        <v>3088</v>
      </c>
      <c r="F799" s="8" t="s">
        <v>3086</v>
      </c>
      <c r="G799" s="8" t="s">
        <v>3089</v>
      </c>
      <c r="H799" s="8" t="s">
        <v>1302</v>
      </c>
      <c r="I799" s="7" t="str">
        <f>HYPERLINK("https://www.airitibooks.com/Detail/Detail?PublicationID=P20220401008", "https://www.airitibooks.com/Detail/Detail?PublicationID=P20220401008")</f>
        <v>https://www.airitibooks.com/Detail/Detail?PublicationID=P20220401008</v>
      </c>
    </row>
    <row r="800" spans="1:9" ht="21" customHeight="1" x14ac:dyDescent="0.4">
      <c r="A800" s="8" t="s">
        <v>1553</v>
      </c>
      <c r="B800" s="8" t="s">
        <v>1595</v>
      </c>
      <c r="C800" s="8" t="s">
        <v>1318</v>
      </c>
      <c r="D800" s="8" t="s">
        <v>1317</v>
      </c>
      <c r="E800" s="8" t="s">
        <v>3090</v>
      </c>
      <c r="F800" s="8" t="s">
        <v>3091</v>
      </c>
      <c r="G800" s="8" t="s">
        <v>3092</v>
      </c>
      <c r="H800" s="8" t="s">
        <v>1302</v>
      </c>
      <c r="I800" s="7" t="str">
        <f>HYPERLINK("https://www.airitibooks.com/Detail/Detail?PublicationID=P20220418002", "https://www.airitibooks.com/Detail/Detail?PublicationID=P20220418002")</f>
        <v>https://www.airitibooks.com/Detail/Detail?PublicationID=P20220418002</v>
      </c>
    </row>
    <row r="801" spans="1:9" ht="21" customHeight="1" x14ac:dyDescent="0.4">
      <c r="A801" s="8" t="s">
        <v>1480</v>
      </c>
      <c r="B801" s="8" t="s">
        <v>1568</v>
      </c>
      <c r="C801" s="8" t="s">
        <v>367</v>
      </c>
      <c r="D801" s="8" t="s">
        <v>1319</v>
      </c>
      <c r="E801" s="8" t="s">
        <v>3093</v>
      </c>
      <c r="F801" s="8" t="s">
        <v>3094</v>
      </c>
      <c r="G801" s="8" t="s">
        <v>3095</v>
      </c>
      <c r="H801" s="8" t="s">
        <v>1302</v>
      </c>
      <c r="I801" s="7" t="str">
        <f>HYPERLINK("https://www.airitibooks.com/Detail/Detail?PublicationID=P20220509001", "https://www.airitibooks.com/Detail/Detail?PublicationID=P20220509001")</f>
        <v>https://www.airitibooks.com/Detail/Detail?PublicationID=P20220509001</v>
      </c>
    </row>
    <row r="802" spans="1:9" ht="21" customHeight="1" x14ac:dyDescent="0.4">
      <c r="A802" s="8" t="s">
        <v>1553</v>
      </c>
      <c r="B802" s="8" t="s">
        <v>2919</v>
      </c>
      <c r="C802" s="8" t="s">
        <v>1322</v>
      </c>
      <c r="D802" s="8" t="s">
        <v>1320</v>
      </c>
      <c r="E802" s="8" t="s">
        <v>3096</v>
      </c>
      <c r="F802" s="8" t="s">
        <v>1321</v>
      </c>
      <c r="G802" s="8" t="s">
        <v>3097</v>
      </c>
      <c r="H802" s="8" t="s">
        <v>1302</v>
      </c>
      <c r="I802" s="7" t="str">
        <f>HYPERLINK("https://www.airitibooks.com/Detail/Detail?PublicationID=P20220509013", "https://www.airitibooks.com/Detail/Detail?PublicationID=P20220509013")</f>
        <v>https://www.airitibooks.com/Detail/Detail?PublicationID=P20220509013</v>
      </c>
    </row>
    <row r="803" spans="1:9" ht="21" customHeight="1" x14ac:dyDescent="0.4">
      <c r="A803" s="8" t="s">
        <v>1553</v>
      </c>
      <c r="B803" s="8" t="s">
        <v>1554</v>
      </c>
      <c r="C803" s="8" t="s">
        <v>72</v>
      </c>
      <c r="D803" s="8" t="s">
        <v>1323</v>
      </c>
      <c r="E803" s="8" t="s">
        <v>3098</v>
      </c>
      <c r="F803" s="8" t="s">
        <v>1570</v>
      </c>
      <c r="G803" s="8" t="s">
        <v>3099</v>
      </c>
      <c r="H803" s="8" t="s">
        <v>1302</v>
      </c>
      <c r="I803" s="7" t="str">
        <f>HYPERLINK("https://www.airitibooks.com/Detail/Detail?PublicationID=P20220516001", "https://www.airitibooks.com/Detail/Detail?PublicationID=P20220516001")</f>
        <v>https://www.airitibooks.com/Detail/Detail?PublicationID=P20220516001</v>
      </c>
    </row>
    <row r="804" spans="1:9" ht="21" customHeight="1" x14ac:dyDescent="0.4">
      <c r="A804" s="8" t="s">
        <v>1553</v>
      </c>
      <c r="B804" s="8" t="s">
        <v>1554</v>
      </c>
      <c r="C804" s="8" t="s">
        <v>1325</v>
      </c>
      <c r="D804" s="8" t="s">
        <v>1324</v>
      </c>
      <c r="E804" s="8" t="s">
        <v>3100</v>
      </c>
      <c r="F804" s="8" t="s">
        <v>1570</v>
      </c>
      <c r="G804" s="8" t="s">
        <v>3101</v>
      </c>
      <c r="H804" s="8" t="s">
        <v>1302</v>
      </c>
      <c r="I804" s="7" t="str">
        <f>HYPERLINK("https://www.airitibooks.com/Detail/Detail?PublicationID=P20220530011", "https://www.airitibooks.com/Detail/Detail?PublicationID=P20220530011")</f>
        <v>https://www.airitibooks.com/Detail/Detail?PublicationID=P20220530011</v>
      </c>
    </row>
    <row r="805" spans="1:9" ht="21" customHeight="1" x14ac:dyDescent="0.4">
      <c r="A805" s="8" t="s">
        <v>1464</v>
      </c>
      <c r="B805" s="8" t="s">
        <v>2773</v>
      </c>
      <c r="C805" s="8" t="s">
        <v>1327</v>
      </c>
      <c r="D805" s="8" t="s">
        <v>1326</v>
      </c>
      <c r="E805" s="8" t="s">
        <v>3102</v>
      </c>
      <c r="F805" s="8" t="s">
        <v>3094</v>
      </c>
      <c r="G805" s="8" t="s">
        <v>3103</v>
      </c>
      <c r="H805" s="8" t="s">
        <v>1302</v>
      </c>
      <c r="I805" s="7" t="str">
        <f>HYPERLINK("https://www.airitibooks.com/Detail/Detail?PublicationID=P20220613001", "https://www.airitibooks.com/Detail/Detail?PublicationID=P20220613001")</f>
        <v>https://www.airitibooks.com/Detail/Detail?PublicationID=P20220613001</v>
      </c>
    </row>
    <row r="806" spans="1:9" ht="21" customHeight="1" x14ac:dyDescent="0.4">
      <c r="A806" s="8" t="s">
        <v>1494</v>
      </c>
      <c r="B806" s="8" t="s">
        <v>1523</v>
      </c>
      <c r="C806" s="8" t="s">
        <v>352</v>
      </c>
      <c r="D806" s="8" t="s">
        <v>1328</v>
      </c>
      <c r="E806" s="8" t="s">
        <v>3104</v>
      </c>
      <c r="F806" s="8" t="s">
        <v>3086</v>
      </c>
      <c r="G806" s="8" t="s">
        <v>3087</v>
      </c>
      <c r="H806" s="8" t="s">
        <v>1302</v>
      </c>
      <c r="I806" s="7" t="str">
        <f>HYPERLINK("https://www.airitibooks.com/Detail/Detail?PublicationID=P20220613093", "https://www.airitibooks.com/Detail/Detail?PublicationID=P20220613093")</f>
        <v>https://www.airitibooks.com/Detail/Detail?PublicationID=P20220613093</v>
      </c>
    </row>
    <row r="807" spans="1:9" ht="21" customHeight="1" x14ac:dyDescent="0.4">
      <c r="A807" s="8" t="s">
        <v>1475</v>
      </c>
      <c r="B807" s="8" t="s">
        <v>1503</v>
      </c>
      <c r="C807" s="8" t="s">
        <v>1330</v>
      </c>
      <c r="D807" s="8" t="s">
        <v>1329</v>
      </c>
      <c r="E807" s="8" t="s">
        <v>3105</v>
      </c>
      <c r="F807" s="8" t="s">
        <v>3086</v>
      </c>
      <c r="G807" s="8" t="s">
        <v>3106</v>
      </c>
      <c r="H807" s="8" t="s">
        <v>1302</v>
      </c>
      <c r="I807" s="7" t="str">
        <f>HYPERLINK("https://www.airitibooks.com/Detail/Detail?PublicationID=P20220613094", "https://www.airitibooks.com/Detail/Detail?PublicationID=P20220613094")</f>
        <v>https://www.airitibooks.com/Detail/Detail?PublicationID=P20220613094</v>
      </c>
    </row>
    <row r="808" spans="1:9" ht="21" customHeight="1" x14ac:dyDescent="0.4">
      <c r="A808" s="8" t="s">
        <v>1480</v>
      </c>
      <c r="B808" s="8" t="s">
        <v>1568</v>
      </c>
      <c r="C808" s="8" t="s">
        <v>1332</v>
      </c>
      <c r="D808" s="8" t="s">
        <v>1331</v>
      </c>
      <c r="E808" s="8" t="s">
        <v>3107</v>
      </c>
      <c r="F808" s="8" t="s">
        <v>1492</v>
      </c>
      <c r="G808" s="8" t="s">
        <v>3108</v>
      </c>
      <c r="H808" s="8" t="s">
        <v>1302</v>
      </c>
      <c r="I808" s="7" t="str">
        <f>HYPERLINK("https://www.airitibooks.com/Detail/Detail?PublicationID=P20220614030", "https://www.airitibooks.com/Detail/Detail?PublicationID=P20220614030")</f>
        <v>https://www.airitibooks.com/Detail/Detail?PublicationID=P20220614030</v>
      </c>
    </row>
    <row r="809" spans="1:9" ht="21" customHeight="1" x14ac:dyDescent="0.4">
      <c r="A809" s="8" t="s">
        <v>1480</v>
      </c>
      <c r="B809" s="8" t="s">
        <v>1568</v>
      </c>
      <c r="C809" s="8" t="s">
        <v>1332</v>
      </c>
      <c r="D809" s="8" t="s">
        <v>1333</v>
      </c>
      <c r="E809" s="8" t="s">
        <v>3109</v>
      </c>
      <c r="F809" s="8" t="s">
        <v>1492</v>
      </c>
      <c r="G809" s="8" t="s">
        <v>3108</v>
      </c>
      <c r="H809" s="8" t="s">
        <v>1302</v>
      </c>
      <c r="I809" s="7" t="str">
        <f>HYPERLINK("https://www.airitibooks.com/Detail/Detail?PublicationID=P20220614031", "https://www.airitibooks.com/Detail/Detail?PublicationID=P20220614031")</f>
        <v>https://www.airitibooks.com/Detail/Detail?PublicationID=P20220614031</v>
      </c>
    </row>
    <row r="810" spans="1:9" ht="21" customHeight="1" x14ac:dyDescent="0.4">
      <c r="A810" s="8" t="s">
        <v>1480</v>
      </c>
      <c r="B810" s="8" t="s">
        <v>1568</v>
      </c>
      <c r="C810" s="8" t="s">
        <v>1332</v>
      </c>
      <c r="D810" s="8" t="s">
        <v>1334</v>
      </c>
      <c r="E810" s="8" t="s">
        <v>3110</v>
      </c>
      <c r="F810" s="8" t="s">
        <v>1492</v>
      </c>
      <c r="G810" s="8" t="s">
        <v>3111</v>
      </c>
      <c r="H810" s="8" t="s">
        <v>1302</v>
      </c>
      <c r="I810" s="7" t="str">
        <f>HYPERLINK("https://www.airitibooks.com/Detail/Detail?PublicationID=P20220614032", "https://www.airitibooks.com/Detail/Detail?PublicationID=P20220614032")</f>
        <v>https://www.airitibooks.com/Detail/Detail?PublicationID=P20220614032</v>
      </c>
    </row>
    <row r="811" spans="1:9" ht="21" customHeight="1" x14ac:dyDescent="0.4">
      <c r="A811" s="8" t="s">
        <v>1494</v>
      </c>
      <c r="B811" s="8" t="s">
        <v>1495</v>
      </c>
      <c r="C811" s="8" t="s">
        <v>1336</v>
      </c>
      <c r="D811" s="8" t="s">
        <v>1335</v>
      </c>
      <c r="E811" s="8" t="s">
        <v>3112</v>
      </c>
      <c r="F811" s="8" t="s">
        <v>1492</v>
      </c>
      <c r="G811" s="8" t="s">
        <v>2752</v>
      </c>
      <c r="H811" s="8" t="s">
        <v>1302</v>
      </c>
      <c r="I811" s="7" t="str">
        <f>HYPERLINK("https://www.airitibooks.com/Detail/Detail?PublicationID=P20220614033", "https://www.airitibooks.com/Detail/Detail?PublicationID=P20220614033")</f>
        <v>https://www.airitibooks.com/Detail/Detail?PublicationID=P20220614033</v>
      </c>
    </row>
    <row r="812" spans="1:9" ht="21" customHeight="1" x14ac:dyDescent="0.4">
      <c r="A812" s="8" t="s">
        <v>1494</v>
      </c>
      <c r="B812" s="8" t="s">
        <v>1523</v>
      </c>
      <c r="C812" s="8" t="s">
        <v>1339</v>
      </c>
      <c r="D812" s="8" t="s">
        <v>1337</v>
      </c>
      <c r="E812" s="8" t="s">
        <v>3113</v>
      </c>
      <c r="F812" s="8" t="s">
        <v>1492</v>
      </c>
      <c r="G812" s="8" t="s">
        <v>3114</v>
      </c>
      <c r="H812" s="8" t="s">
        <v>1338</v>
      </c>
      <c r="I812" s="7" t="str">
        <f>HYPERLINK("https://www.airitibooks.com/Detail/Detail?PublicationID=P20220614034", "https://www.airitibooks.com/Detail/Detail?PublicationID=P20220614034")</f>
        <v>https://www.airitibooks.com/Detail/Detail?PublicationID=P20220614034</v>
      </c>
    </row>
    <row r="813" spans="1:9" ht="21" customHeight="1" x14ac:dyDescent="0.4">
      <c r="A813" s="8" t="s">
        <v>1464</v>
      </c>
      <c r="B813" s="8" t="s">
        <v>1465</v>
      </c>
      <c r="C813" s="8" t="s">
        <v>1341</v>
      </c>
      <c r="D813" s="8" t="s">
        <v>1340</v>
      </c>
      <c r="E813" s="8" t="s">
        <v>3115</v>
      </c>
      <c r="F813" s="8" t="s">
        <v>1570</v>
      </c>
      <c r="G813" s="8" t="s">
        <v>3116</v>
      </c>
      <c r="H813" s="8" t="s">
        <v>1302</v>
      </c>
      <c r="I813" s="7" t="str">
        <f>HYPERLINK("https://www.airitibooks.com/Detail/Detail?PublicationID=P20220614044", "https://www.airitibooks.com/Detail/Detail?PublicationID=P20220614044")</f>
        <v>https://www.airitibooks.com/Detail/Detail?PublicationID=P20220614044</v>
      </c>
    </row>
    <row r="814" spans="1:9" ht="21" customHeight="1" x14ac:dyDescent="0.4">
      <c r="A814" s="8" t="s">
        <v>1464</v>
      </c>
      <c r="B814" s="8" t="s">
        <v>1465</v>
      </c>
      <c r="C814" s="8" t="s">
        <v>1341</v>
      </c>
      <c r="D814" s="8" t="s">
        <v>1342</v>
      </c>
      <c r="E814" s="8" t="s">
        <v>3117</v>
      </c>
      <c r="F814" s="8" t="s">
        <v>1570</v>
      </c>
      <c r="G814" s="8" t="s">
        <v>3118</v>
      </c>
      <c r="H814" s="8" t="s">
        <v>1302</v>
      </c>
      <c r="I814" s="7" t="str">
        <f>HYPERLINK("https://www.airitibooks.com/Detail/Detail?PublicationID=P20220614045", "https://www.airitibooks.com/Detail/Detail?PublicationID=P20220614045")</f>
        <v>https://www.airitibooks.com/Detail/Detail?PublicationID=P20220614045</v>
      </c>
    </row>
    <row r="815" spans="1:9" ht="21" customHeight="1" x14ac:dyDescent="0.4">
      <c r="A815" s="8" t="s">
        <v>1528</v>
      </c>
      <c r="B815" s="8" t="s">
        <v>1529</v>
      </c>
      <c r="C815" s="8" t="s">
        <v>1344</v>
      </c>
      <c r="D815" s="8" t="s">
        <v>1343</v>
      </c>
      <c r="E815" s="8" t="s">
        <v>3119</v>
      </c>
      <c r="F815" s="8" t="s">
        <v>3120</v>
      </c>
      <c r="G815" s="8" t="s">
        <v>3121</v>
      </c>
      <c r="H815" s="8" t="s">
        <v>1302</v>
      </c>
      <c r="I815" s="7" t="str">
        <f>HYPERLINK("https://www.airitibooks.com/Detail/Detail?PublicationID=P20220614046", "https://www.airitibooks.com/Detail/Detail?PublicationID=P20220614046")</f>
        <v>https://www.airitibooks.com/Detail/Detail?PublicationID=P20220614046</v>
      </c>
    </row>
    <row r="816" spans="1:9" ht="21" customHeight="1" x14ac:dyDescent="0.4">
      <c r="A816" s="8" t="s">
        <v>1475</v>
      </c>
      <c r="B816" s="8" t="s">
        <v>1503</v>
      </c>
      <c r="C816" s="8" t="s">
        <v>1315</v>
      </c>
      <c r="D816" s="8" t="s">
        <v>1345</v>
      </c>
      <c r="E816" s="8" t="s">
        <v>3122</v>
      </c>
      <c r="F816" s="8" t="s">
        <v>3123</v>
      </c>
      <c r="G816" s="8" t="s">
        <v>3124</v>
      </c>
      <c r="H816" s="8" t="s">
        <v>1302</v>
      </c>
      <c r="I816" s="7" t="str">
        <f>HYPERLINK("https://www.airitibooks.com/Detail/Detail?PublicationID=P20220614048", "https://www.airitibooks.com/Detail/Detail?PublicationID=P20220614048")</f>
        <v>https://www.airitibooks.com/Detail/Detail?PublicationID=P20220614048</v>
      </c>
    </row>
    <row r="817" spans="1:9" ht="21" customHeight="1" x14ac:dyDescent="0.4">
      <c r="A817" s="8" t="s">
        <v>1494</v>
      </c>
      <c r="B817" s="8" t="s">
        <v>1495</v>
      </c>
      <c r="C817" s="8" t="s">
        <v>1347</v>
      </c>
      <c r="D817" s="8" t="s">
        <v>1346</v>
      </c>
      <c r="E817" s="8" t="s">
        <v>3125</v>
      </c>
      <c r="F817" s="8" t="s">
        <v>3126</v>
      </c>
      <c r="G817" s="8" t="s">
        <v>3127</v>
      </c>
      <c r="H817" s="8" t="s">
        <v>1302</v>
      </c>
      <c r="I817" s="7" t="str">
        <f>HYPERLINK("https://www.airitibooks.com/Detail/Detail?PublicationID=P20220614050", "https://www.airitibooks.com/Detail/Detail?PublicationID=P20220614050")</f>
        <v>https://www.airitibooks.com/Detail/Detail?PublicationID=P20220614050</v>
      </c>
    </row>
    <row r="818" spans="1:9" ht="21" customHeight="1" x14ac:dyDescent="0.4">
      <c r="A818" s="8" t="s">
        <v>1581</v>
      </c>
      <c r="B818" s="8" t="s">
        <v>1887</v>
      </c>
      <c r="C818" s="8" t="s">
        <v>1349</v>
      </c>
      <c r="D818" s="8" t="s">
        <v>1348</v>
      </c>
      <c r="E818" s="8" t="s">
        <v>3128</v>
      </c>
      <c r="F818" s="8" t="s">
        <v>3083</v>
      </c>
      <c r="G818" s="8" t="s">
        <v>3129</v>
      </c>
      <c r="H818" s="8" t="s">
        <v>1302</v>
      </c>
      <c r="I818" s="7" t="str">
        <f>HYPERLINK("https://www.airitibooks.com/Detail/Detail?PublicationID=P20220614053", "https://www.airitibooks.com/Detail/Detail?PublicationID=P20220614053")</f>
        <v>https://www.airitibooks.com/Detail/Detail?PublicationID=P20220614053</v>
      </c>
    </row>
    <row r="819" spans="1:9" ht="21" customHeight="1" x14ac:dyDescent="0.4">
      <c r="A819" s="8" t="s">
        <v>1553</v>
      </c>
      <c r="B819" s="8" t="s">
        <v>1760</v>
      </c>
      <c r="C819" s="8" t="s">
        <v>1351</v>
      </c>
      <c r="D819" s="8" t="s">
        <v>1350</v>
      </c>
      <c r="E819" s="8" t="s">
        <v>3130</v>
      </c>
      <c r="F819" s="8" t="s">
        <v>3083</v>
      </c>
      <c r="G819" s="8" t="s">
        <v>3084</v>
      </c>
      <c r="H819" s="8" t="s">
        <v>1302</v>
      </c>
      <c r="I819" s="7" t="str">
        <f>HYPERLINK("https://www.airitibooks.com/Detail/Detail?PublicationID=P20220614054", "https://www.airitibooks.com/Detail/Detail?PublicationID=P20220614054")</f>
        <v>https://www.airitibooks.com/Detail/Detail?PublicationID=P20220614054</v>
      </c>
    </row>
    <row r="820" spans="1:9" ht="21" customHeight="1" x14ac:dyDescent="0.4">
      <c r="A820" s="8" t="s">
        <v>1494</v>
      </c>
      <c r="B820" s="8" t="s">
        <v>1755</v>
      </c>
      <c r="C820" s="8" t="s">
        <v>1353</v>
      </c>
      <c r="D820" s="8" t="s">
        <v>1352</v>
      </c>
      <c r="E820" s="8" t="s">
        <v>3131</v>
      </c>
      <c r="F820" s="8" t="s">
        <v>3132</v>
      </c>
      <c r="G820" s="8" t="s">
        <v>3133</v>
      </c>
      <c r="H820" s="8" t="s">
        <v>1302</v>
      </c>
      <c r="I820" s="7" t="str">
        <f>HYPERLINK("https://www.airitibooks.com/Detail/Detail?PublicationID=P20220620006", "https://www.airitibooks.com/Detail/Detail?PublicationID=P20220620006")</f>
        <v>https://www.airitibooks.com/Detail/Detail?PublicationID=P20220620006</v>
      </c>
    </row>
    <row r="821" spans="1:9" ht="21" customHeight="1" x14ac:dyDescent="0.4">
      <c r="A821" s="8" t="s">
        <v>1475</v>
      </c>
      <c r="B821" s="8" t="s">
        <v>1503</v>
      </c>
      <c r="C821" s="8" t="s">
        <v>1355</v>
      </c>
      <c r="D821" s="8" t="s">
        <v>1354</v>
      </c>
      <c r="E821" s="8" t="s">
        <v>3134</v>
      </c>
      <c r="F821" s="8" t="s">
        <v>3132</v>
      </c>
      <c r="G821" s="8" t="s">
        <v>3135</v>
      </c>
      <c r="H821" s="8" t="s">
        <v>1302</v>
      </c>
      <c r="I821" s="7" t="str">
        <f>HYPERLINK("https://www.airitibooks.com/Detail/Detail?PublicationID=P20220620009", "https://www.airitibooks.com/Detail/Detail?PublicationID=P20220620009")</f>
        <v>https://www.airitibooks.com/Detail/Detail?PublicationID=P20220620009</v>
      </c>
    </row>
    <row r="822" spans="1:9" ht="21" customHeight="1" x14ac:dyDescent="0.4">
      <c r="A822" s="8" t="s">
        <v>1480</v>
      </c>
      <c r="B822" s="8" t="s">
        <v>1558</v>
      </c>
      <c r="C822" s="8" t="s">
        <v>1357</v>
      </c>
      <c r="D822" s="8" t="s">
        <v>1356</v>
      </c>
      <c r="E822" s="8" t="s">
        <v>3136</v>
      </c>
      <c r="F822" s="8" t="s">
        <v>3137</v>
      </c>
      <c r="G822" s="8" t="s">
        <v>3138</v>
      </c>
      <c r="H822" s="8" t="s">
        <v>1302</v>
      </c>
      <c r="I822" s="7" t="str">
        <f>HYPERLINK("https://www.airitibooks.com/Detail/Detail?PublicationID=P20220711001", "https://www.airitibooks.com/Detail/Detail?PublicationID=P20220711001")</f>
        <v>https://www.airitibooks.com/Detail/Detail?PublicationID=P20220711001</v>
      </c>
    </row>
    <row r="823" spans="1:9" ht="21" customHeight="1" x14ac:dyDescent="0.4">
      <c r="A823" s="8" t="s">
        <v>1480</v>
      </c>
      <c r="B823" s="8" t="s">
        <v>1558</v>
      </c>
      <c r="C823" s="8" t="s">
        <v>1357</v>
      </c>
      <c r="D823" s="8" t="s">
        <v>1358</v>
      </c>
      <c r="E823" s="8" t="s">
        <v>3139</v>
      </c>
      <c r="F823" s="8" t="s">
        <v>3137</v>
      </c>
      <c r="G823" s="8" t="s">
        <v>3138</v>
      </c>
      <c r="H823" s="8" t="s">
        <v>1302</v>
      </c>
      <c r="I823" s="7" t="str">
        <f>HYPERLINK("https://www.airitibooks.com/Detail/Detail?PublicationID=P20220711002", "https://www.airitibooks.com/Detail/Detail?PublicationID=P20220711002")</f>
        <v>https://www.airitibooks.com/Detail/Detail?PublicationID=P20220711002</v>
      </c>
    </row>
    <row r="824" spans="1:9" ht="21" customHeight="1" x14ac:dyDescent="0.4">
      <c r="A824" s="8" t="s">
        <v>1517</v>
      </c>
      <c r="B824" s="8" t="s">
        <v>2237</v>
      </c>
      <c r="C824" s="8" t="s">
        <v>1361</v>
      </c>
      <c r="D824" s="8" t="s">
        <v>1359</v>
      </c>
      <c r="E824" s="8" t="s">
        <v>3140</v>
      </c>
      <c r="F824" s="8" t="s">
        <v>3141</v>
      </c>
      <c r="G824" s="8" t="s">
        <v>3142</v>
      </c>
      <c r="H824" s="8" t="s">
        <v>1360</v>
      </c>
      <c r="I824" s="7" t="str">
        <f>HYPERLINK("https://www.airitibooks.com/Detail/Detail?PublicationID=P20220711015", "https://www.airitibooks.com/Detail/Detail?PublicationID=P20220711015")</f>
        <v>https://www.airitibooks.com/Detail/Detail?PublicationID=P20220711015</v>
      </c>
    </row>
    <row r="825" spans="1:9" ht="21" customHeight="1" x14ac:dyDescent="0.4">
      <c r="A825" s="8" t="s">
        <v>1517</v>
      </c>
      <c r="B825" s="8" t="s">
        <v>2237</v>
      </c>
      <c r="C825" s="8" t="s">
        <v>1361</v>
      </c>
      <c r="D825" s="8" t="s">
        <v>1362</v>
      </c>
      <c r="E825" s="8" t="s">
        <v>3143</v>
      </c>
      <c r="F825" s="8" t="s">
        <v>3141</v>
      </c>
      <c r="G825" s="8" t="s">
        <v>3142</v>
      </c>
      <c r="H825" s="8" t="s">
        <v>1363</v>
      </c>
      <c r="I825" s="7" t="str">
        <f>HYPERLINK("https://www.airitibooks.com/Detail/Detail?PublicationID=P20220711016", "https://www.airitibooks.com/Detail/Detail?PublicationID=P20220711016")</f>
        <v>https://www.airitibooks.com/Detail/Detail?PublicationID=P20220711016</v>
      </c>
    </row>
    <row r="826" spans="1:9" ht="21" customHeight="1" x14ac:dyDescent="0.4">
      <c r="A826" s="8" t="s">
        <v>1528</v>
      </c>
      <c r="B826" s="8" t="s">
        <v>1529</v>
      </c>
      <c r="C826" s="8" t="s">
        <v>1344</v>
      </c>
      <c r="D826" s="8" t="s">
        <v>1364</v>
      </c>
      <c r="E826" s="8" t="s">
        <v>3144</v>
      </c>
      <c r="F826" s="8" t="s">
        <v>3137</v>
      </c>
      <c r="G826" s="8" t="s">
        <v>3145</v>
      </c>
      <c r="H826" s="8" t="s">
        <v>1302</v>
      </c>
      <c r="I826" s="7" t="str">
        <f>HYPERLINK("https://www.airitibooks.com/Detail/Detail?PublicationID=P20220718001", "https://www.airitibooks.com/Detail/Detail?PublicationID=P20220718001")</f>
        <v>https://www.airitibooks.com/Detail/Detail?PublicationID=P20220718001</v>
      </c>
    </row>
    <row r="827" spans="1:9" ht="21" customHeight="1" x14ac:dyDescent="0.4">
      <c r="A827" s="8" t="s">
        <v>1528</v>
      </c>
      <c r="B827" s="8" t="s">
        <v>2470</v>
      </c>
      <c r="C827" s="8" t="s">
        <v>1366</v>
      </c>
      <c r="D827" s="8" t="s">
        <v>1365</v>
      </c>
      <c r="E827" s="8" t="s">
        <v>3146</v>
      </c>
      <c r="F827" s="8" t="s">
        <v>3147</v>
      </c>
      <c r="G827" s="8" t="s">
        <v>3148</v>
      </c>
      <c r="H827" s="8" t="s">
        <v>1302</v>
      </c>
      <c r="I827" s="7" t="str">
        <f>HYPERLINK("https://www.airitibooks.com/Detail/Detail?PublicationID=P20220725001", "https://www.airitibooks.com/Detail/Detail?PublicationID=P20220725001")</f>
        <v>https://www.airitibooks.com/Detail/Detail?PublicationID=P20220725001</v>
      </c>
    </row>
    <row r="828" spans="1:9" ht="21" customHeight="1" x14ac:dyDescent="0.4">
      <c r="A828" s="8" t="s">
        <v>1553</v>
      </c>
      <c r="B828" s="8" t="s">
        <v>1554</v>
      </c>
      <c r="C828" s="8" t="s">
        <v>1368</v>
      </c>
      <c r="D828" s="8" t="s">
        <v>1367</v>
      </c>
      <c r="E828" s="8" t="s">
        <v>3149</v>
      </c>
      <c r="F828" s="8" t="s">
        <v>3147</v>
      </c>
      <c r="G828" s="8" t="s">
        <v>3150</v>
      </c>
      <c r="H828" s="8" t="s">
        <v>1302</v>
      </c>
      <c r="I828" s="7" t="str">
        <f>HYPERLINK("https://www.airitibooks.com/Detail/Detail?PublicationID=P20220725002", "https://www.airitibooks.com/Detail/Detail?PublicationID=P20220725002")</f>
        <v>https://www.airitibooks.com/Detail/Detail?PublicationID=P20220725002</v>
      </c>
    </row>
    <row r="829" spans="1:9" ht="21" customHeight="1" x14ac:dyDescent="0.4">
      <c r="A829" s="8" t="s">
        <v>1480</v>
      </c>
      <c r="B829" s="8" t="s">
        <v>1490</v>
      </c>
      <c r="C829" s="8" t="s">
        <v>1370</v>
      </c>
      <c r="D829" s="8" t="s">
        <v>1369</v>
      </c>
      <c r="E829" s="8" t="s">
        <v>3151</v>
      </c>
      <c r="F829" s="8" t="s">
        <v>3137</v>
      </c>
      <c r="G829" s="8" t="s">
        <v>3152</v>
      </c>
      <c r="H829" s="8" t="s">
        <v>1302</v>
      </c>
      <c r="I829" s="7" t="str">
        <f>HYPERLINK("https://www.airitibooks.com/Detail/Detail?PublicationID=P20220725005", "https://www.airitibooks.com/Detail/Detail?PublicationID=P20220725005")</f>
        <v>https://www.airitibooks.com/Detail/Detail?PublicationID=P20220725005</v>
      </c>
    </row>
    <row r="830" spans="1:9" ht="21" customHeight="1" x14ac:dyDescent="0.4">
      <c r="A830" s="8" t="s">
        <v>1480</v>
      </c>
      <c r="B830" s="8" t="s">
        <v>1568</v>
      </c>
      <c r="C830" s="8" t="s">
        <v>1372</v>
      </c>
      <c r="D830" s="8" t="s">
        <v>1371</v>
      </c>
      <c r="E830" s="8" t="s">
        <v>3153</v>
      </c>
      <c r="F830" s="8" t="s">
        <v>3137</v>
      </c>
      <c r="G830" s="8" t="s">
        <v>3154</v>
      </c>
      <c r="H830" s="8" t="s">
        <v>1302</v>
      </c>
      <c r="I830" s="7" t="str">
        <f>HYPERLINK("https://www.airitibooks.com/Detail/Detail?PublicationID=P20220725006", "https://www.airitibooks.com/Detail/Detail?PublicationID=P20220725006")</f>
        <v>https://www.airitibooks.com/Detail/Detail?PublicationID=P20220725006</v>
      </c>
    </row>
    <row r="831" spans="1:9" ht="21" customHeight="1" x14ac:dyDescent="0.4">
      <c r="A831" s="8" t="s">
        <v>1480</v>
      </c>
      <c r="B831" s="8" t="s">
        <v>1568</v>
      </c>
      <c r="C831" s="8" t="s">
        <v>1374</v>
      </c>
      <c r="D831" s="8" t="s">
        <v>1373</v>
      </c>
      <c r="E831" s="8" t="s">
        <v>3155</v>
      </c>
      <c r="F831" s="8" t="s">
        <v>3137</v>
      </c>
      <c r="G831" s="8" t="s">
        <v>3156</v>
      </c>
      <c r="H831" s="8" t="s">
        <v>1302</v>
      </c>
      <c r="I831" s="7" t="str">
        <f>HYPERLINK("https://www.airitibooks.com/Detail/Detail?PublicationID=P20220725007", "https://www.airitibooks.com/Detail/Detail?PublicationID=P20220725007")</f>
        <v>https://www.airitibooks.com/Detail/Detail?PublicationID=P20220725007</v>
      </c>
    </row>
    <row r="832" spans="1:9" ht="21" customHeight="1" x14ac:dyDescent="0.4">
      <c r="A832" s="8" t="s">
        <v>1464</v>
      </c>
      <c r="B832" s="8" t="s">
        <v>1575</v>
      </c>
      <c r="C832" s="8" t="s">
        <v>1376</v>
      </c>
      <c r="D832" s="8" t="s">
        <v>1375</v>
      </c>
      <c r="E832" s="8" t="s">
        <v>3157</v>
      </c>
      <c r="F832" s="8" t="s">
        <v>3137</v>
      </c>
      <c r="G832" s="8" t="s">
        <v>3158</v>
      </c>
      <c r="H832" s="8" t="s">
        <v>1302</v>
      </c>
      <c r="I832" s="7" t="str">
        <f>HYPERLINK("https://www.airitibooks.com/Detail/Detail?PublicationID=P20220725008", "https://www.airitibooks.com/Detail/Detail?PublicationID=P20220725008")</f>
        <v>https://www.airitibooks.com/Detail/Detail?PublicationID=P20220725008</v>
      </c>
    </row>
    <row r="833" spans="1:9" ht="21" customHeight="1" x14ac:dyDescent="0.4">
      <c r="A833" s="8" t="s">
        <v>1494</v>
      </c>
      <c r="B833" s="8" t="s">
        <v>1495</v>
      </c>
      <c r="C833" s="8" t="s">
        <v>1379</v>
      </c>
      <c r="D833" s="8" t="s">
        <v>1377</v>
      </c>
      <c r="E833" s="8" t="s">
        <v>3159</v>
      </c>
      <c r="F833" s="8" t="s">
        <v>3086</v>
      </c>
      <c r="G833" s="8" t="s">
        <v>1378</v>
      </c>
      <c r="H833" s="8" t="s">
        <v>1302</v>
      </c>
      <c r="I833" s="7" t="str">
        <f>HYPERLINK("https://www.airitibooks.com/Detail/Detail?PublicationID=P20220727001", "https://www.airitibooks.com/Detail/Detail?PublicationID=P20220727001")</f>
        <v>https://www.airitibooks.com/Detail/Detail?PublicationID=P20220727001</v>
      </c>
    </row>
    <row r="834" spans="1:9" ht="21" customHeight="1" x14ac:dyDescent="0.4">
      <c r="A834" s="8" t="s">
        <v>1494</v>
      </c>
      <c r="B834" s="8" t="s">
        <v>1523</v>
      </c>
      <c r="C834" s="8" t="s">
        <v>352</v>
      </c>
      <c r="D834" s="8" t="s">
        <v>1380</v>
      </c>
      <c r="E834" s="8" t="s">
        <v>3160</v>
      </c>
      <c r="F834" s="8" t="s">
        <v>3086</v>
      </c>
      <c r="G834" s="8" t="s">
        <v>1381</v>
      </c>
      <c r="H834" s="8" t="s">
        <v>1302</v>
      </c>
      <c r="I834" s="7" t="str">
        <f>HYPERLINK("https://www.airitibooks.com/Detail/Detail?PublicationID=P20220802004", "https://www.airitibooks.com/Detail/Detail?PublicationID=P20220802004")</f>
        <v>https://www.airitibooks.com/Detail/Detail?PublicationID=P20220802004</v>
      </c>
    </row>
    <row r="835" spans="1:9" ht="21" customHeight="1" x14ac:dyDescent="0.4">
      <c r="A835" s="8" t="s">
        <v>1475</v>
      </c>
      <c r="B835" s="8" t="s">
        <v>1503</v>
      </c>
      <c r="C835" s="8" t="s">
        <v>1383</v>
      </c>
      <c r="D835" s="8" t="s">
        <v>1382</v>
      </c>
      <c r="E835" s="8" t="s">
        <v>3161</v>
      </c>
      <c r="F835" s="8" t="s">
        <v>1570</v>
      </c>
      <c r="G835" s="8" t="s">
        <v>3162</v>
      </c>
      <c r="H835" s="8" t="s">
        <v>1302</v>
      </c>
      <c r="I835" s="7" t="str">
        <f>HYPERLINK("https://www.airitibooks.com/Detail/Detail?PublicationID=P20220802005", "https://www.airitibooks.com/Detail/Detail?PublicationID=P20220802005")</f>
        <v>https://www.airitibooks.com/Detail/Detail?PublicationID=P20220802005</v>
      </c>
    </row>
    <row r="836" spans="1:9" ht="21" customHeight="1" x14ac:dyDescent="0.4">
      <c r="A836" s="8" t="s">
        <v>1475</v>
      </c>
      <c r="B836" s="8" t="s">
        <v>1503</v>
      </c>
      <c r="C836" s="8" t="s">
        <v>1383</v>
      </c>
      <c r="D836" s="8" t="s">
        <v>1384</v>
      </c>
      <c r="E836" s="8" t="s">
        <v>3163</v>
      </c>
      <c r="F836" s="8" t="s">
        <v>1570</v>
      </c>
      <c r="G836" s="8" t="s">
        <v>3164</v>
      </c>
      <c r="H836" s="8" t="s">
        <v>1302</v>
      </c>
      <c r="I836" s="7" t="str">
        <f>HYPERLINK("https://www.airitibooks.com/Detail/Detail?PublicationID=P20220802006", "https://www.airitibooks.com/Detail/Detail?PublicationID=P20220802006")</f>
        <v>https://www.airitibooks.com/Detail/Detail?PublicationID=P20220802006</v>
      </c>
    </row>
    <row r="837" spans="1:9" ht="21" customHeight="1" x14ac:dyDescent="0.4">
      <c r="A837" s="8" t="s">
        <v>1464</v>
      </c>
      <c r="B837" s="8" t="s">
        <v>1465</v>
      </c>
      <c r="C837" s="8" t="s">
        <v>1387</v>
      </c>
      <c r="D837" s="8" t="s">
        <v>1385</v>
      </c>
      <c r="E837" s="8" t="s">
        <v>3165</v>
      </c>
      <c r="F837" s="8" t="s">
        <v>1570</v>
      </c>
      <c r="G837" s="8" t="s">
        <v>1386</v>
      </c>
      <c r="H837" s="8" t="s">
        <v>1302</v>
      </c>
      <c r="I837" s="7" t="str">
        <f>HYPERLINK("https://www.airitibooks.com/Detail/Detail?PublicationID=P20220802007", "https://www.airitibooks.com/Detail/Detail?PublicationID=P20220802007")</f>
        <v>https://www.airitibooks.com/Detail/Detail?PublicationID=P20220802007</v>
      </c>
    </row>
    <row r="838" spans="1:9" ht="21" customHeight="1" x14ac:dyDescent="0.4">
      <c r="A838" s="8" t="s">
        <v>1475</v>
      </c>
      <c r="B838" s="8" t="s">
        <v>1503</v>
      </c>
      <c r="C838" s="8" t="s">
        <v>1383</v>
      </c>
      <c r="D838" s="8" t="s">
        <v>1388</v>
      </c>
      <c r="E838" s="8" t="s">
        <v>3166</v>
      </c>
      <c r="F838" s="8" t="s">
        <v>1570</v>
      </c>
      <c r="G838" s="8" t="s">
        <v>3167</v>
      </c>
      <c r="H838" s="8" t="s">
        <v>1302</v>
      </c>
      <c r="I838" s="7" t="str">
        <f>HYPERLINK("https://www.airitibooks.com/Detail/Detail?PublicationID=P20220802008", "https://www.airitibooks.com/Detail/Detail?PublicationID=P20220802008")</f>
        <v>https://www.airitibooks.com/Detail/Detail?PublicationID=P20220802008</v>
      </c>
    </row>
    <row r="839" spans="1:9" ht="21" customHeight="1" x14ac:dyDescent="0.4">
      <c r="A839" s="8" t="s">
        <v>1475</v>
      </c>
      <c r="B839" s="8" t="s">
        <v>1503</v>
      </c>
      <c r="C839" s="8" t="s">
        <v>1383</v>
      </c>
      <c r="D839" s="8" t="s">
        <v>1389</v>
      </c>
      <c r="E839" s="8" t="s">
        <v>3168</v>
      </c>
      <c r="F839" s="8" t="s">
        <v>1570</v>
      </c>
      <c r="G839" s="8" t="s">
        <v>3169</v>
      </c>
      <c r="H839" s="8" t="s">
        <v>1302</v>
      </c>
      <c r="I839" s="7" t="str">
        <f>HYPERLINK("https://www.airitibooks.com/Detail/Detail?PublicationID=P20220802009", "https://www.airitibooks.com/Detail/Detail?PublicationID=P20220802009")</f>
        <v>https://www.airitibooks.com/Detail/Detail?PublicationID=P20220802009</v>
      </c>
    </row>
    <row r="840" spans="1:9" ht="21" customHeight="1" x14ac:dyDescent="0.4">
      <c r="A840" s="8" t="s">
        <v>1528</v>
      </c>
      <c r="B840" s="8" t="s">
        <v>1529</v>
      </c>
      <c r="C840" s="8" t="s">
        <v>452</v>
      </c>
      <c r="D840" s="8" t="s">
        <v>1390</v>
      </c>
      <c r="E840" s="8" t="s">
        <v>3170</v>
      </c>
      <c r="F840" s="8" t="s">
        <v>1570</v>
      </c>
      <c r="G840" s="8" t="s">
        <v>3171</v>
      </c>
      <c r="H840" s="8" t="s">
        <v>1302</v>
      </c>
      <c r="I840" s="7" t="str">
        <f>HYPERLINK("https://www.airitibooks.com/Detail/Detail?PublicationID=P20220802010", "https://www.airitibooks.com/Detail/Detail?PublicationID=P20220802010")</f>
        <v>https://www.airitibooks.com/Detail/Detail?PublicationID=P20220802010</v>
      </c>
    </row>
    <row r="841" spans="1:9" ht="21" customHeight="1" x14ac:dyDescent="0.4">
      <c r="A841" s="8" t="s">
        <v>1581</v>
      </c>
      <c r="B841" s="8" t="s">
        <v>1879</v>
      </c>
      <c r="C841" s="8" t="s">
        <v>1392</v>
      </c>
      <c r="D841" s="8" t="s">
        <v>1391</v>
      </c>
      <c r="E841" s="8" t="s">
        <v>3172</v>
      </c>
      <c r="F841" s="8" t="s">
        <v>1570</v>
      </c>
      <c r="G841" s="8" t="s">
        <v>3173</v>
      </c>
      <c r="H841" s="8" t="s">
        <v>1302</v>
      </c>
      <c r="I841" s="7" t="str">
        <f>HYPERLINK("https://www.airitibooks.com/Detail/Detail?PublicationID=P20220802011", "https://www.airitibooks.com/Detail/Detail?PublicationID=P20220802011")</f>
        <v>https://www.airitibooks.com/Detail/Detail?PublicationID=P20220802011</v>
      </c>
    </row>
    <row r="842" spans="1:9" ht="21" customHeight="1" x14ac:dyDescent="0.4">
      <c r="A842" s="8" t="s">
        <v>1494</v>
      </c>
      <c r="B842" s="8" t="s">
        <v>1523</v>
      </c>
      <c r="C842" s="8" t="s">
        <v>352</v>
      </c>
      <c r="D842" s="8" t="s">
        <v>1393</v>
      </c>
      <c r="E842" s="8" t="s">
        <v>3174</v>
      </c>
      <c r="F842" s="8" t="s">
        <v>1570</v>
      </c>
      <c r="G842" s="8" t="s">
        <v>3175</v>
      </c>
      <c r="H842" s="8" t="s">
        <v>1302</v>
      </c>
      <c r="I842" s="7" t="str">
        <f>HYPERLINK("https://www.airitibooks.com/Detail/Detail?PublicationID=P20220802012", "https://www.airitibooks.com/Detail/Detail?PublicationID=P20220802012")</f>
        <v>https://www.airitibooks.com/Detail/Detail?PublicationID=P20220802012</v>
      </c>
    </row>
    <row r="843" spans="1:9" ht="21" customHeight="1" x14ac:dyDescent="0.4">
      <c r="A843" s="8" t="s">
        <v>1475</v>
      </c>
      <c r="B843" s="8" t="s">
        <v>1503</v>
      </c>
      <c r="C843" s="8" t="s">
        <v>1383</v>
      </c>
      <c r="D843" s="8" t="s">
        <v>1394</v>
      </c>
      <c r="E843" s="8" t="s">
        <v>3176</v>
      </c>
      <c r="F843" s="8" t="s">
        <v>1570</v>
      </c>
      <c r="G843" s="8" t="s">
        <v>3177</v>
      </c>
      <c r="H843" s="8" t="s">
        <v>1302</v>
      </c>
      <c r="I843" s="7" t="str">
        <f>HYPERLINK("https://www.airitibooks.com/Detail/Detail?PublicationID=P20220802013", "https://www.airitibooks.com/Detail/Detail?PublicationID=P20220802013")</f>
        <v>https://www.airitibooks.com/Detail/Detail?PublicationID=P20220802013</v>
      </c>
    </row>
    <row r="844" spans="1:9" ht="21" customHeight="1" x14ac:dyDescent="0.4">
      <c r="A844" s="8" t="s">
        <v>1553</v>
      </c>
      <c r="B844" s="8" t="s">
        <v>1554</v>
      </c>
      <c r="C844" s="8" t="s">
        <v>327</v>
      </c>
      <c r="D844" s="8" t="s">
        <v>1395</v>
      </c>
      <c r="E844" s="8" t="s">
        <v>3178</v>
      </c>
      <c r="F844" s="8" t="s">
        <v>1570</v>
      </c>
      <c r="G844" s="8" t="s">
        <v>3179</v>
      </c>
      <c r="H844" s="8" t="s">
        <v>1302</v>
      </c>
      <c r="I844" s="7" t="str">
        <f>HYPERLINK("https://www.airitibooks.com/Detail/Detail?PublicationID=P20220802014", "https://www.airitibooks.com/Detail/Detail?PublicationID=P20220802014")</f>
        <v>https://www.airitibooks.com/Detail/Detail?PublicationID=P20220802014</v>
      </c>
    </row>
    <row r="845" spans="1:9" ht="21" customHeight="1" x14ac:dyDescent="0.4">
      <c r="A845" s="8" t="s">
        <v>1475</v>
      </c>
      <c r="B845" s="8" t="s">
        <v>2057</v>
      </c>
      <c r="C845" s="8" t="s">
        <v>1398</v>
      </c>
      <c r="D845" s="8" t="s">
        <v>1396</v>
      </c>
      <c r="E845" s="8" t="s">
        <v>3180</v>
      </c>
      <c r="F845" s="8" t="s">
        <v>1570</v>
      </c>
      <c r="G845" s="8" t="s">
        <v>1397</v>
      </c>
      <c r="H845" s="8" t="s">
        <v>1302</v>
      </c>
      <c r="I845" s="7" t="str">
        <f>HYPERLINK("https://www.airitibooks.com/Detail/Detail?PublicationID=P20220802015", "https://www.airitibooks.com/Detail/Detail?PublicationID=P20220802015")</f>
        <v>https://www.airitibooks.com/Detail/Detail?PublicationID=P20220802015</v>
      </c>
    </row>
    <row r="846" spans="1:9" ht="21" customHeight="1" x14ac:dyDescent="0.4">
      <c r="A846" s="8" t="s">
        <v>1480</v>
      </c>
      <c r="B846" s="8" t="s">
        <v>1490</v>
      </c>
      <c r="C846" s="8" t="s">
        <v>83</v>
      </c>
      <c r="D846" s="8" t="s">
        <v>1399</v>
      </c>
      <c r="E846" s="8" t="s">
        <v>3181</v>
      </c>
      <c r="F846" s="8" t="s">
        <v>1570</v>
      </c>
      <c r="G846" s="8" t="s">
        <v>3182</v>
      </c>
      <c r="H846" s="8" t="s">
        <v>1302</v>
      </c>
      <c r="I846" s="7" t="str">
        <f>HYPERLINK("https://www.airitibooks.com/Detail/Detail?PublicationID=P20220802016", "https://www.airitibooks.com/Detail/Detail?PublicationID=P20220802016")</f>
        <v>https://www.airitibooks.com/Detail/Detail?PublicationID=P20220802016</v>
      </c>
    </row>
    <row r="847" spans="1:9" ht="21" customHeight="1" x14ac:dyDescent="0.4">
      <c r="A847" s="8" t="s">
        <v>1475</v>
      </c>
      <c r="B847" s="8" t="s">
        <v>1503</v>
      </c>
      <c r="C847" s="8" t="s">
        <v>1383</v>
      </c>
      <c r="D847" s="8" t="s">
        <v>1400</v>
      </c>
      <c r="E847" s="8" t="s">
        <v>3183</v>
      </c>
      <c r="F847" s="8" t="s">
        <v>1570</v>
      </c>
      <c r="G847" s="8" t="s">
        <v>3184</v>
      </c>
      <c r="H847" s="8" t="s">
        <v>1302</v>
      </c>
      <c r="I847" s="7" t="str">
        <f>HYPERLINK("https://www.airitibooks.com/Detail/Detail?PublicationID=P20220802017", "https://www.airitibooks.com/Detail/Detail?PublicationID=P20220802017")</f>
        <v>https://www.airitibooks.com/Detail/Detail?PublicationID=P20220802017</v>
      </c>
    </row>
    <row r="848" spans="1:9" ht="21" customHeight="1" x14ac:dyDescent="0.4">
      <c r="A848" s="8" t="s">
        <v>1581</v>
      </c>
      <c r="B848" s="8" t="s">
        <v>1887</v>
      </c>
      <c r="C848" s="8" t="s">
        <v>259</v>
      </c>
      <c r="D848" s="8" t="s">
        <v>1401</v>
      </c>
      <c r="E848" s="8" t="s">
        <v>3185</v>
      </c>
      <c r="F848" s="8" t="s">
        <v>1570</v>
      </c>
      <c r="G848" s="8" t="s">
        <v>3186</v>
      </c>
      <c r="H848" s="8" t="s">
        <v>1302</v>
      </c>
      <c r="I848" s="7" t="str">
        <f>HYPERLINK("https://www.airitibooks.com/Detail/Detail?PublicationID=P20220802018", "https://www.airitibooks.com/Detail/Detail?PublicationID=P20220802018")</f>
        <v>https://www.airitibooks.com/Detail/Detail?PublicationID=P20220802018</v>
      </c>
    </row>
    <row r="849" spans="1:9" ht="21" customHeight="1" x14ac:dyDescent="0.4">
      <c r="A849" s="8" t="s">
        <v>1528</v>
      </c>
      <c r="B849" s="8" t="s">
        <v>2586</v>
      </c>
      <c r="C849" s="8" t="s">
        <v>1403</v>
      </c>
      <c r="D849" s="8" t="s">
        <v>1402</v>
      </c>
      <c r="E849" s="8" t="s">
        <v>3187</v>
      </c>
      <c r="F849" s="8" t="s">
        <v>1570</v>
      </c>
      <c r="G849" s="8" t="s">
        <v>3188</v>
      </c>
      <c r="H849" s="8" t="s">
        <v>1302</v>
      </c>
      <c r="I849" s="7" t="str">
        <f>HYPERLINK("https://www.airitibooks.com/Detail/Detail?PublicationID=P20220802019", "https://www.airitibooks.com/Detail/Detail?PublicationID=P20220802019")</f>
        <v>https://www.airitibooks.com/Detail/Detail?PublicationID=P20220802019</v>
      </c>
    </row>
    <row r="850" spans="1:9" ht="21" customHeight="1" x14ac:dyDescent="0.4">
      <c r="A850" s="8" t="s">
        <v>1475</v>
      </c>
      <c r="B850" s="8" t="s">
        <v>1503</v>
      </c>
      <c r="C850" s="8" t="s">
        <v>1304</v>
      </c>
      <c r="D850" s="8" t="s">
        <v>1404</v>
      </c>
      <c r="E850" s="8" t="s">
        <v>3189</v>
      </c>
      <c r="F850" s="8" t="s">
        <v>1570</v>
      </c>
      <c r="G850" s="8" t="s">
        <v>3190</v>
      </c>
      <c r="H850" s="8" t="s">
        <v>1302</v>
      </c>
      <c r="I850" s="7" t="str">
        <f>HYPERLINK("https://www.airitibooks.com/Detail/Detail?PublicationID=P20220802020", "https://www.airitibooks.com/Detail/Detail?PublicationID=P20220802020")</f>
        <v>https://www.airitibooks.com/Detail/Detail?PublicationID=P20220802020</v>
      </c>
    </row>
    <row r="851" spans="1:9" ht="21" customHeight="1" x14ac:dyDescent="0.4">
      <c r="A851" s="8" t="s">
        <v>1581</v>
      </c>
      <c r="B851" s="8" t="s">
        <v>1887</v>
      </c>
      <c r="C851" s="8" t="s">
        <v>1406</v>
      </c>
      <c r="D851" s="8" t="s">
        <v>1405</v>
      </c>
      <c r="E851" s="8" t="s">
        <v>3191</v>
      </c>
      <c r="F851" s="8" t="s">
        <v>1570</v>
      </c>
      <c r="G851" s="8" t="s">
        <v>3192</v>
      </c>
      <c r="H851" s="8" t="s">
        <v>1302</v>
      </c>
      <c r="I851" s="7" t="str">
        <f>HYPERLINK("https://www.airitibooks.com/Detail/Detail?PublicationID=P20220802021", "https://www.airitibooks.com/Detail/Detail?PublicationID=P20220802021")</f>
        <v>https://www.airitibooks.com/Detail/Detail?PublicationID=P20220802021</v>
      </c>
    </row>
    <row r="852" spans="1:9" ht="21" customHeight="1" x14ac:dyDescent="0.4">
      <c r="A852" s="8" t="s">
        <v>1475</v>
      </c>
      <c r="B852" s="8" t="s">
        <v>1503</v>
      </c>
      <c r="C852" s="8" t="s">
        <v>1308</v>
      </c>
      <c r="D852" s="8" t="s">
        <v>1407</v>
      </c>
      <c r="E852" s="8" t="s">
        <v>3193</v>
      </c>
      <c r="F852" s="8" t="s">
        <v>1570</v>
      </c>
      <c r="G852" s="8" t="s">
        <v>3194</v>
      </c>
      <c r="H852" s="8" t="s">
        <v>1302</v>
      </c>
      <c r="I852" s="7" t="str">
        <f>HYPERLINK("https://www.airitibooks.com/Detail/Detail?PublicationID=P20220802022", "https://www.airitibooks.com/Detail/Detail?PublicationID=P20220802022")</f>
        <v>https://www.airitibooks.com/Detail/Detail?PublicationID=P20220802022</v>
      </c>
    </row>
    <row r="853" spans="1:9" ht="21" customHeight="1" x14ac:dyDescent="0.4">
      <c r="A853" s="8" t="s">
        <v>1464</v>
      </c>
      <c r="B853" s="8" t="s">
        <v>1465</v>
      </c>
      <c r="C853" s="8" t="s">
        <v>1409</v>
      </c>
      <c r="D853" s="8" t="s">
        <v>1408</v>
      </c>
      <c r="E853" s="8" t="s">
        <v>3195</v>
      </c>
      <c r="F853" s="8" t="s">
        <v>1570</v>
      </c>
      <c r="G853" s="8" t="s">
        <v>3196</v>
      </c>
      <c r="H853" s="8" t="s">
        <v>1302</v>
      </c>
      <c r="I853" s="7" t="str">
        <f>HYPERLINK("https://www.airitibooks.com/Detail/Detail?PublicationID=P20220802023", "https://www.airitibooks.com/Detail/Detail?PublicationID=P20220802023")</f>
        <v>https://www.airitibooks.com/Detail/Detail?PublicationID=P20220802023</v>
      </c>
    </row>
    <row r="854" spans="1:9" ht="21" customHeight="1" x14ac:dyDescent="0.4">
      <c r="A854" s="8" t="s">
        <v>1480</v>
      </c>
      <c r="B854" s="8" t="s">
        <v>1558</v>
      </c>
      <c r="C854" s="8" t="s">
        <v>66</v>
      </c>
      <c r="D854" s="8" t="s">
        <v>1410</v>
      </c>
      <c r="E854" s="8" t="s">
        <v>3197</v>
      </c>
      <c r="F854" s="8" t="s">
        <v>1570</v>
      </c>
      <c r="G854" s="8" t="s">
        <v>3198</v>
      </c>
      <c r="H854" s="8" t="s">
        <v>1302</v>
      </c>
      <c r="I854" s="7" t="str">
        <f>HYPERLINK("https://www.airitibooks.com/Detail/Detail?PublicationID=P20220802024", "https://www.airitibooks.com/Detail/Detail?PublicationID=P20220802024")</f>
        <v>https://www.airitibooks.com/Detail/Detail?PublicationID=P20220802024</v>
      </c>
    </row>
    <row r="855" spans="1:9" ht="21" customHeight="1" x14ac:dyDescent="0.4">
      <c r="A855" s="8" t="s">
        <v>1475</v>
      </c>
      <c r="B855" s="8" t="s">
        <v>1503</v>
      </c>
      <c r="C855" s="8" t="s">
        <v>1308</v>
      </c>
      <c r="D855" s="8" t="s">
        <v>1411</v>
      </c>
      <c r="E855" s="8" t="s">
        <v>3199</v>
      </c>
      <c r="F855" s="8" t="s">
        <v>1570</v>
      </c>
      <c r="G855" s="8" t="s">
        <v>3200</v>
      </c>
      <c r="H855" s="8" t="s">
        <v>1302</v>
      </c>
      <c r="I855" s="7" t="str">
        <f>HYPERLINK("https://www.airitibooks.com/Detail/Detail?PublicationID=P20220802025", "https://www.airitibooks.com/Detail/Detail?PublicationID=P20220802025")</f>
        <v>https://www.airitibooks.com/Detail/Detail?PublicationID=P20220802025</v>
      </c>
    </row>
    <row r="856" spans="1:9" ht="21" customHeight="1" x14ac:dyDescent="0.4">
      <c r="A856" s="8" t="s">
        <v>1581</v>
      </c>
      <c r="B856" s="8" t="s">
        <v>1879</v>
      </c>
      <c r="C856" s="8" t="s">
        <v>1413</v>
      </c>
      <c r="D856" s="8" t="s">
        <v>1412</v>
      </c>
      <c r="E856" s="8" t="s">
        <v>3201</v>
      </c>
      <c r="F856" s="8" t="s">
        <v>1570</v>
      </c>
      <c r="G856" s="8" t="s">
        <v>3202</v>
      </c>
      <c r="H856" s="8" t="s">
        <v>1302</v>
      </c>
      <c r="I856" s="7" t="str">
        <f>HYPERLINK("https://www.airitibooks.com/Detail/Detail?PublicationID=P20220802026", "https://www.airitibooks.com/Detail/Detail?PublicationID=P20220802026")</f>
        <v>https://www.airitibooks.com/Detail/Detail?PublicationID=P20220802026</v>
      </c>
    </row>
    <row r="857" spans="1:9" ht="21" customHeight="1" x14ac:dyDescent="0.4">
      <c r="A857" s="8" t="s">
        <v>1464</v>
      </c>
      <c r="B857" s="8" t="s">
        <v>1465</v>
      </c>
      <c r="C857" s="8" t="s">
        <v>1415</v>
      </c>
      <c r="D857" s="8" t="s">
        <v>1414</v>
      </c>
      <c r="E857" s="8" t="s">
        <v>3203</v>
      </c>
      <c r="F857" s="8" t="s">
        <v>3204</v>
      </c>
      <c r="G857" s="8" t="s">
        <v>3205</v>
      </c>
      <c r="H857" s="8" t="s">
        <v>1302</v>
      </c>
      <c r="I857" s="7" t="str">
        <f>HYPERLINK("https://www.airitibooks.com/Detail/Detail?PublicationID=P20220802028", "https://www.airitibooks.com/Detail/Detail?PublicationID=P20220802028")</f>
        <v>https://www.airitibooks.com/Detail/Detail?PublicationID=P20220802028</v>
      </c>
    </row>
    <row r="858" spans="1:9" ht="21" customHeight="1" x14ac:dyDescent="0.4">
      <c r="A858" s="8" t="s">
        <v>1475</v>
      </c>
      <c r="B858" s="8" t="s">
        <v>1503</v>
      </c>
      <c r="C858" s="8" t="s">
        <v>1304</v>
      </c>
      <c r="D858" s="8" t="s">
        <v>1416</v>
      </c>
      <c r="E858" s="8" t="s">
        <v>3206</v>
      </c>
      <c r="F858" s="8" t="s">
        <v>3207</v>
      </c>
      <c r="G858" s="8" t="s">
        <v>3150</v>
      </c>
      <c r="H858" s="8" t="s">
        <v>1302</v>
      </c>
      <c r="I858" s="7" t="str">
        <f>HYPERLINK("https://www.airitibooks.com/Detail/Detail?PublicationID=P20220802029", "https://www.airitibooks.com/Detail/Detail?PublicationID=P20220802029")</f>
        <v>https://www.airitibooks.com/Detail/Detail?PublicationID=P20220802029</v>
      </c>
    </row>
    <row r="859" spans="1:9" ht="21" customHeight="1" x14ac:dyDescent="0.4">
      <c r="A859" s="8" t="s">
        <v>1475</v>
      </c>
      <c r="B859" s="8" t="s">
        <v>1503</v>
      </c>
      <c r="C859" s="8" t="s">
        <v>1308</v>
      </c>
      <c r="D859" s="8" t="s">
        <v>1417</v>
      </c>
      <c r="E859" s="8" t="s">
        <v>3208</v>
      </c>
      <c r="F859" s="8" t="s">
        <v>1570</v>
      </c>
      <c r="G859" s="8" t="s">
        <v>3209</v>
      </c>
      <c r="H859" s="8" t="s">
        <v>1302</v>
      </c>
      <c r="I859" s="7" t="str">
        <f>HYPERLINK("https://www.airitibooks.com/Detail/Detail?PublicationID=P20220802030", "https://www.airitibooks.com/Detail/Detail?PublicationID=P20220802030")</f>
        <v>https://www.airitibooks.com/Detail/Detail?PublicationID=P20220802030</v>
      </c>
    </row>
    <row r="860" spans="1:9" ht="21" customHeight="1" x14ac:dyDescent="0.4">
      <c r="A860" s="8" t="s">
        <v>1581</v>
      </c>
      <c r="B860" s="8" t="s">
        <v>1879</v>
      </c>
      <c r="C860" s="8" t="s">
        <v>1413</v>
      </c>
      <c r="D860" s="8" t="s">
        <v>1418</v>
      </c>
      <c r="E860" s="8" t="s">
        <v>3210</v>
      </c>
      <c r="F860" s="8" t="s">
        <v>1570</v>
      </c>
      <c r="G860" s="8" t="s">
        <v>3211</v>
      </c>
      <c r="H860" s="8" t="s">
        <v>1302</v>
      </c>
      <c r="I860" s="7" t="str">
        <f>HYPERLINK("https://www.airitibooks.com/Detail/Detail?PublicationID=P20220802031", "https://www.airitibooks.com/Detail/Detail?PublicationID=P20220802031")</f>
        <v>https://www.airitibooks.com/Detail/Detail?PublicationID=P20220802031</v>
      </c>
    </row>
    <row r="861" spans="1:9" ht="21" customHeight="1" x14ac:dyDescent="0.4">
      <c r="A861" s="8" t="s">
        <v>1475</v>
      </c>
      <c r="B861" s="8" t="s">
        <v>1503</v>
      </c>
      <c r="C861" s="8" t="s">
        <v>1308</v>
      </c>
      <c r="D861" s="8" t="s">
        <v>1419</v>
      </c>
      <c r="E861" s="8" t="s">
        <v>3212</v>
      </c>
      <c r="F861" s="8" t="s">
        <v>1570</v>
      </c>
      <c r="G861" s="8" t="s">
        <v>3213</v>
      </c>
      <c r="H861" s="8" t="s">
        <v>1302</v>
      </c>
      <c r="I861" s="7" t="str">
        <f>HYPERLINK("https://www.airitibooks.com/Detail/Detail?PublicationID=P20220802032", "https://www.airitibooks.com/Detail/Detail?PublicationID=P20220802032")</f>
        <v>https://www.airitibooks.com/Detail/Detail?PublicationID=P20220802032</v>
      </c>
    </row>
    <row r="862" spans="1:9" ht="21" customHeight="1" x14ac:dyDescent="0.4">
      <c r="A862" s="8" t="s">
        <v>1475</v>
      </c>
      <c r="B862" s="8" t="s">
        <v>1512</v>
      </c>
      <c r="C862" s="8" t="s">
        <v>1421</v>
      </c>
      <c r="D862" s="8" t="s">
        <v>1420</v>
      </c>
      <c r="E862" s="8" t="s">
        <v>3214</v>
      </c>
      <c r="F862" s="8" t="s">
        <v>1570</v>
      </c>
      <c r="G862" s="8" t="s">
        <v>3215</v>
      </c>
      <c r="H862" s="8" t="s">
        <v>1302</v>
      </c>
      <c r="I862" s="7" t="str">
        <f>HYPERLINK("https://www.airitibooks.com/Detail/Detail?PublicationID=P20220802034", "https://www.airitibooks.com/Detail/Detail?PublicationID=P20220802034")</f>
        <v>https://www.airitibooks.com/Detail/Detail?PublicationID=P20220802034</v>
      </c>
    </row>
    <row r="863" spans="1:9" ht="21" customHeight="1" x14ac:dyDescent="0.4">
      <c r="A863" s="8" t="s">
        <v>1475</v>
      </c>
      <c r="B863" s="8" t="s">
        <v>1512</v>
      </c>
      <c r="C863" s="8" t="s">
        <v>1421</v>
      </c>
      <c r="D863" s="8" t="s">
        <v>1422</v>
      </c>
      <c r="E863" s="8" t="s">
        <v>3216</v>
      </c>
      <c r="F863" s="8" t="s">
        <v>1570</v>
      </c>
      <c r="G863" s="8" t="s">
        <v>3215</v>
      </c>
      <c r="H863" s="8" t="s">
        <v>1302</v>
      </c>
      <c r="I863" s="7" t="str">
        <f>HYPERLINK("https://www.airitibooks.com/Detail/Detail?PublicationID=P20220802035", "https://www.airitibooks.com/Detail/Detail?PublicationID=P20220802035")</f>
        <v>https://www.airitibooks.com/Detail/Detail?PublicationID=P20220802035</v>
      </c>
    </row>
    <row r="864" spans="1:9" ht="21" customHeight="1" x14ac:dyDescent="0.4">
      <c r="A864" s="8" t="s">
        <v>1475</v>
      </c>
      <c r="B864" s="8" t="s">
        <v>1512</v>
      </c>
      <c r="C864" s="8" t="s">
        <v>1421</v>
      </c>
      <c r="D864" s="8" t="s">
        <v>1423</v>
      </c>
      <c r="E864" s="8" t="s">
        <v>3217</v>
      </c>
      <c r="F864" s="8" t="s">
        <v>1570</v>
      </c>
      <c r="G864" s="8" t="s">
        <v>3215</v>
      </c>
      <c r="H864" s="8" t="s">
        <v>1302</v>
      </c>
      <c r="I864" s="7" t="str">
        <f>HYPERLINK("https://www.airitibooks.com/Detail/Detail?PublicationID=P20220802036", "https://www.airitibooks.com/Detail/Detail?PublicationID=P20220802036")</f>
        <v>https://www.airitibooks.com/Detail/Detail?PublicationID=P20220802036</v>
      </c>
    </row>
    <row r="865" spans="1:9" ht="21" customHeight="1" x14ac:dyDescent="0.4">
      <c r="A865" s="8" t="s">
        <v>1475</v>
      </c>
      <c r="B865" s="8" t="s">
        <v>1739</v>
      </c>
      <c r="C865" s="8" t="s">
        <v>1425</v>
      </c>
      <c r="D865" s="8" t="s">
        <v>1424</v>
      </c>
      <c r="E865" s="8" t="s">
        <v>3218</v>
      </c>
      <c r="F865" s="8" t="s">
        <v>1570</v>
      </c>
      <c r="G865" s="8" t="s">
        <v>3219</v>
      </c>
      <c r="H865" s="8" t="s">
        <v>1302</v>
      </c>
      <c r="I865" s="7" t="str">
        <f>HYPERLINK("https://www.airitibooks.com/Detail/Detail?PublicationID=P20220802037", "https://www.airitibooks.com/Detail/Detail?PublicationID=P20220802037")</f>
        <v>https://www.airitibooks.com/Detail/Detail?PublicationID=P20220802037</v>
      </c>
    </row>
    <row r="866" spans="1:9" ht="21" customHeight="1" x14ac:dyDescent="0.4">
      <c r="A866" s="8" t="s">
        <v>1553</v>
      </c>
      <c r="B866" s="8" t="s">
        <v>1554</v>
      </c>
      <c r="C866" s="8" t="s">
        <v>1427</v>
      </c>
      <c r="D866" s="8" t="s">
        <v>1426</v>
      </c>
      <c r="E866" s="8" t="s">
        <v>3220</v>
      </c>
      <c r="F866" s="8" t="s">
        <v>1570</v>
      </c>
      <c r="G866" s="8" t="s">
        <v>3221</v>
      </c>
      <c r="H866" s="8" t="s">
        <v>1302</v>
      </c>
      <c r="I866" s="7" t="str">
        <f>HYPERLINK("https://www.airitibooks.com/Detail/Detail?PublicationID=P20220802038", "https://www.airitibooks.com/Detail/Detail?PublicationID=P20220802038")</f>
        <v>https://www.airitibooks.com/Detail/Detail?PublicationID=P20220802038</v>
      </c>
    </row>
    <row r="867" spans="1:9" ht="21" customHeight="1" x14ac:dyDescent="0.4">
      <c r="A867" s="8" t="s">
        <v>1475</v>
      </c>
      <c r="B867" s="8" t="s">
        <v>1503</v>
      </c>
      <c r="C867" s="8" t="s">
        <v>1308</v>
      </c>
      <c r="D867" s="8" t="s">
        <v>1428</v>
      </c>
      <c r="E867" s="8" t="s">
        <v>3222</v>
      </c>
      <c r="F867" s="8" t="s">
        <v>1570</v>
      </c>
      <c r="G867" s="8" t="s">
        <v>3190</v>
      </c>
      <c r="H867" s="8" t="s">
        <v>1302</v>
      </c>
      <c r="I867" s="7" t="str">
        <f>HYPERLINK("https://www.airitibooks.com/Detail/Detail?PublicationID=P20220802039", "https://www.airitibooks.com/Detail/Detail?PublicationID=P20220802039")</f>
        <v>https://www.airitibooks.com/Detail/Detail?PublicationID=P20220802039</v>
      </c>
    </row>
    <row r="868" spans="1:9" ht="21" customHeight="1" x14ac:dyDescent="0.4">
      <c r="A868" s="8" t="s">
        <v>1553</v>
      </c>
      <c r="B868" s="8" t="s">
        <v>1554</v>
      </c>
      <c r="C868" s="8" t="s">
        <v>72</v>
      </c>
      <c r="D868" s="8" t="s">
        <v>1429</v>
      </c>
      <c r="E868" s="8" t="s">
        <v>3223</v>
      </c>
      <c r="F868" s="8" t="s">
        <v>1570</v>
      </c>
      <c r="G868" s="8" t="s">
        <v>3224</v>
      </c>
      <c r="H868" s="8" t="s">
        <v>1302</v>
      </c>
      <c r="I868" s="7" t="str">
        <f>HYPERLINK("https://www.airitibooks.com/Detail/Detail?PublicationID=P20220802040", "https://www.airitibooks.com/Detail/Detail?PublicationID=P20220802040")</f>
        <v>https://www.airitibooks.com/Detail/Detail?PublicationID=P20220802040</v>
      </c>
    </row>
    <row r="869" spans="1:9" ht="21" customHeight="1" x14ac:dyDescent="0.4">
      <c r="A869" s="8" t="s">
        <v>1498</v>
      </c>
      <c r="B869" s="8" t="s">
        <v>1793</v>
      </c>
      <c r="C869" s="8" t="s">
        <v>261</v>
      </c>
      <c r="D869" s="8" t="s">
        <v>1430</v>
      </c>
      <c r="E869" s="8" t="s">
        <v>3225</v>
      </c>
      <c r="F869" s="8" t="s">
        <v>1570</v>
      </c>
      <c r="G869" s="8" t="s">
        <v>3226</v>
      </c>
      <c r="H869" s="8" t="s">
        <v>1302</v>
      </c>
      <c r="I869" s="7" t="str">
        <f>HYPERLINK("https://www.airitibooks.com/Detail/Detail?PublicationID=P20220802041", "https://www.airitibooks.com/Detail/Detail?PublicationID=P20220802041")</f>
        <v>https://www.airitibooks.com/Detail/Detail?PublicationID=P20220802041</v>
      </c>
    </row>
    <row r="870" spans="1:9" ht="21" customHeight="1" x14ac:dyDescent="0.4">
      <c r="A870" s="8" t="s">
        <v>1498</v>
      </c>
      <c r="B870" s="8" t="s">
        <v>2141</v>
      </c>
      <c r="C870" s="8" t="s">
        <v>1432</v>
      </c>
      <c r="D870" s="8" t="s">
        <v>1431</v>
      </c>
      <c r="E870" s="8" t="s">
        <v>3227</v>
      </c>
      <c r="F870" s="8" t="s">
        <v>1570</v>
      </c>
      <c r="G870" s="8" t="s">
        <v>3226</v>
      </c>
      <c r="H870" s="8" t="s">
        <v>1302</v>
      </c>
      <c r="I870" s="7" t="str">
        <f>HYPERLINK("https://www.airitibooks.com/Detail/Detail?PublicationID=P20220802042", "https://www.airitibooks.com/Detail/Detail?PublicationID=P20220802042")</f>
        <v>https://www.airitibooks.com/Detail/Detail?PublicationID=P20220802042</v>
      </c>
    </row>
    <row r="871" spans="1:9" ht="21" customHeight="1" x14ac:dyDescent="0.4">
      <c r="A871" s="8" t="s">
        <v>1475</v>
      </c>
      <c r="B871" s="8" t="s">
        <v>1503</v>
      </c>
      <c r="C871" s="8" t="s">
        <v>1308</v>
      </c>
      <c r="D871" s="8" t="s">
        <v>1433</v>
      </c>
      <c r="E871" s="8" t="s">
        <v>3228</v>
      </c>
      <c r="F871" s="8" t="s">
        <v>1570</v>
      </c>
      <c r="G871" s="8" t="s">
        <v>3229</v>
      </c>
      <c r="H871" s="8" t="s">
        <v>1302</v>
      </c>
      <c r="I871" s="7" t="str">
        <f>HYPERLINK("https://www.airitibooks.com/Detail/Detail?PublicationID=P20220802043", "https://www.airitibooks.com/Detail/Detail?PublicationID=P20220802043")</f>
        <v>https://www.airitibooks.com/Detail/Detail?PublicationID=P20220802043</v>
      </c>
    </row>
    <row r="872" spans="1:9" ht="21" customHeight="1" x14ac:dyDescent="0.4">
      <c r="A872" s="8" t="s">
        <v>1553</v>
      </c>
      <c r="B872" s="8" t="s">
        <v>1760</v>
      </c>
      <c r="C872" s="8" t="s">
        <v>1435</v>
      </c>
      <c r="D872" s="8" t="s">
        <v>1434</v>
      </c>
      <c r="E872" s="8" t="s">
        <v>3230</v>
      </c>
      <c r="F872" s="8" t="s">
        <v>1570</v>
      </c>
      <c r="G872" s="8" t="s">
        <v>3231</v>
      </c>
      <c r="H872" s="8" t="s">
        <v>1302</v>
      </c>
      <c r="I872" s="7" t="str">
        <f>HYPERLINK("https://www.airitibooks.com/Detail/Detail?PublicationID=P20220802044", "https://www.airitibooks.com/Detail/Detail?PublicationID=P20220802044")</f>
        <v>https://www.airitibooks.com/Detail/Detail?PublicationID=P20220802044</v>
      </c>
    </row>
    <row r="873" spans="1:9" ht="21" customHeight="1" x14ac:dyDescent="0.4">
      <c r="A873" s="8" t="s">
        <v>1480</v>
      </c>
      <c r="B873" s="8" t="s">
        <v>1509</v>
      </c>
      <c r="C873" s="8" t="s">
        <v>1437</v>
      </c>
      <c r="D873" s="8" t="s">
        <v>1436</v>
      </c>
      <c r="E873" s="8" t="s">
        <v>3232</v>
      </c>
      <c r="F873" s="8" t="s">
        <v>3147</v>
      </c>
      <c r="G873" s="8" t="s">
        <v>3233</v>
      </c>
      <c r="H873" s="8" t="s">
        <v>1302</v>
      </c>
      <c r="I873" s="7" t="str">
        <f>HYPERLINK("https://www.airitibooks.com/Detail/Detail?PublicationID=P20220813001", "https://www.airitibooks.com/Detail/Detail?PublicationID=P20220813001")</f>
        <v>https://www.airitibooks.com/Detail/Detail?PublicationID=P20220813001</v>
      </c>
    </row>
    <row r="874" spans="1:9" ht="21" customHeight="1" x14ac:dyDescent="0.4">
      <c r="A874" s="8" t="s">
        <v>1475</v>
      </c>
      <c r="B874" s="8" t="s">
        <v>1503</v>
      </c>
      <c r="C874" s="8" t="s">
        <v>1383</v>
      </c>
      <c r="D874" s="8" t="s">
        <v>1438</v>
      </c>
      <c r="E874" s="8" t="s">
        <v>3234</v>
      </c>
      <c r="F874" s="8" t="s">
        <v>3147</v>
      </c>
      <c r="G874" s="8" t="s">
        <v>3235</v>
      </c>
      <c r="H874" s="8" t="s">
        <v>1302</v>
      </c>
      <c r="I874" s="7" t="str">
        <f>HYPERLINK("https://www.airitibooks.com/Detail/Detail?PublicationID=P20220813002", "https://www.airitibooks.com/Detail/Detail?PublicationID=P20220813002")</f>
        <v>https://www.airitibooks.com/Detail/Detail?PublicationID=P20220813002</v>
      </c>
    </row>
    <row r="875" spans="1:9" ht="21" customHeight="1" x14ac:dyDescent="0.4">
      <c r="A875" s="8" t="s">
        <v>1475</v>
      </c>
      <c r="B875" s="8" t="s">
        <v>1503</v>
      </c>
      <c r="C875" s="8" t="s">
        <v>1304</v>
      </c>
      <c r="D875" s="8" t="s">
        <v>1439</v>
      </c>
      <c r="E875" s="8" t="s">
        <v>3236</v>
      </c>
      <c r="F875" s="8" t="s">
        <v>3147</v>
      </c>
      <c r="G875" s="8" t="s">
        <v>3237</v>
      </c>
      <c r="H875" s="8" t="s">
        <v>1302</v>
      </c>
      <c r="I875" s="7" t="str">
        <f>HYPERLINK("https://www.airitibooks.com/Detail/Detail?PublicationID=P20220813003", "https://www.airitibooks.com/Detail/Detail?PublicationID=P20220813003")</f>
        <v>https://www.airitibooks.com/Detail/Detail?PublicationID=P20220813003</v>
      </c>
    </row>
    <row r="876" spans="1:9" ht="21" customHeight="1" x14ac:dyDescent="0.4">
      <c r="A876" s="8" t="s">
        <v>1475</v>
      </c>
      <c r="B876" s="8" t="s">
        <v>1503</v>
      </c>
      <c r="C876" s="8" t="s">
        <v>1383</v>
      </c>
      <c r="D876" s="8" t="s">
        <v>1440</v>
      </c>
      <c r="E876" s="8" t="s">
        <v>3238</v>
      </c>
      <c r="F876" s="8" t="s">
        <v>3147</v>
      </c>
      <c r="G876" s="8" t="s">
        <v>3239</v>
      </c>
      <c r="H876" s="8" t="s">
        <v>1302</v>
      </c>
      <c r="I876" s="7" t="str">
        <f>HYPERLINK("https://www.airitibooks.com/Detail/Detail?PublicationID=P20220813006", "https://www.airitibooks.com/Detail/Detail?PublicationID=P20220813006")</f>
        <v>https://www.airitibooks.com/Detail/Detail?PublicationID=P20220813006</v>
      </c>
    </row>
    <row r="877" spans="1:9" ht="21" customHeight="1" x14ac:dyDescent="0.4">
      <c r="A877" s="8" t="s">
        <v>1553</v>
      </c>
      <c r="B877" s="8" t="s">
        <v>1595</v>
      </c>
      <c r="C877" s="8" t="s">
        <v>1442</v>
      </c>
      <c r="D877" s="8" t="s">
        <v>1441</v>
      </c>
      <c r="E877" s="8" t="s">
        <v>3240</v>
      </c>
      <c r="F877" s="8" t="s">
        <v>3241</v>
      </c>
      <c r="G877" s="8" t="s">
        <v>3242</v>
      </c>
      <c r="H877" s="8" t="s">
        <v>1302</v>
      </c>
      <c r="I877" s="7" t="str">
        <f>HYPERLINK("https://www.airitibooks.com/Detail/Detail?PublicationID=P20220813125", "https://www.airitibooks.com/Detail/Detail?PublicationID=P20220813125")</f>
        <v>https://www.airitibooks.com/Detail/Detail?PublicationID=P20220813125</v>
      </c>
    </row>
    <row r="878" spans="1:9" ht="21" customHeight="1" x14ac:dyDescent="0.4">
      <c r="A878" s="8" t="s">
        <v>1517</v>
      </c>
      <c r="B878" s="8" t="s">
        <v>2237</v>
      </c>
      <c r="C878" s="8" t="s">
        <v>1361</v>
      </c>
      <c r="D878" s="8" t="s">
        <v>1443</v>
      </c>
      <c r="E878" s="8" t="s">
        <v>3243</v>
      </c>
      <c r="F878" s="8" t="s">
        <v>3244</v>
      </c>
      <c r="G878" s="8" t="s">
        <v>3245</v>
      </c>
      <c r="H878" s="8" t="s">
        <v>1444</v>
      </c>
      <c r="I878" s="7" t="str">
        <f>HYPERLINK("https://www.airitibooks.com/Detail/Detail?PublicationID=P20220813126", "https://www.airitibooks.com/Detail/Detail?PublicationID=P20220813126")</f>
        <v>https://www.airitibooks.com/Detail/Detail?PublicationID=P20220813126</v>
      </c>
    </row>
    <row r="879" spans="1:9" ht="21" customHeight="1" x14ac:dyDescent="0.4">
      <c r="A879" s="8" t="s">
        <v>1517</v>
      </c>
      <c r="B879" s="8" t="s">
        <v>2237</v>
      </c>
      <c r="C879" s="8" t="s">
        <v>1361</v>
      </c>
      <c r="D879" s="8" t="s">
        <v>1445</v>
      </c>
      <c r="E879" s="8" t="s">
        <v>3246</v>
      </c>
      <c r="F879" s="8" t="s">
        <v>3244</v>
      </c>
      <c r="G879" s="8" t="s">
        <v>3245</v>
      </c>
      <c r="H879" s="8" t="s">
        <v>1446</v>
      </c>
      <c r="I879" s="7" t="str">
        <f>HYPERLINK("https://www.airitibooks.com/Detail/Detail?PublicationID=P20220813127", "https://www.airitibooks.com/Detail/Detail?PublicationID=P20220813127")</f>
        <v>https://www.airitibooks.com/Detail/Detail?PublicationID=P20220813127</v>
      </c>
    </row>
    <row r="880" spans="1:9" ht="21" customHeight="1" x14ac:dyDescent="0.4">
      <c r="A880" s="8" t="s">
        <v>1480</v>
      </c>
      <c r="B880" s="8" t="s">
        <v>1568</v>
      </c>
      <c r="C880" s="8" t="s">
        <v>1448</v>
      </c>
      <c r="D880" s="8" t="s">
        <v>1447</v>
      </c>
      <c r="E880" s="8" t="s">
        <v>3247</v>
      </c>
      <c r="F880" s="8" t="s">
        <v>1321</v>
      </c>
      <c r="G880" s="8" t="s">
        <v>3248</v>
      </c>
      <c r="H880" s="8" t="s">
        <v>1302</v>
      </c>
      <c r="I880" s="7" t="str">
        <f>HYPERLINK("https://www.airitibooks.com/Detail/Detail?PublicationID=P20220830001", "https://www.airitibooks.com/Detail/Detail?PublicationID=P20220830001")</f>
        <v>https://www.airitibooks.com/Detail/Detail?PublicationID=P20220830001</v>
      </c>
    </row>
    <row r="881" spans="1:9" ht="21" customHeight="1" x14ac:dyDescent="0.4">
      <c r="A881" s="8" t="s">
        <v>1494</v>
      </c>
      <c r="B881" s="8" t="s">
        <v>1523</v>
      </c>
      <c r="C881" s="8" t="s">
        <v>1450</v>
      </c>
      <c r="D881" s="8" t="s">
        <v>1449</v>
      </c>
      <c r="E881" s="8" t="s">
        <v>3249</v>
      </c>
      <c r="F881" s="8" t="s">
        <v>3086</v>
      </c>
      <c r="G881" s="8" t="s">
        <v>3087</v>
      </c>
      <c r="H881" s="8" t="s">
        <v>1302</v>
      </c>
      <c r="I881" s="7" t="str">
        <f>HYPERLINK("https://www.airitibooks.com/Detail/Detail?PublicationID=P20220830002", "https://www.airitibooks.com/Detail/Detail?PublicationID=P20220830002")</f>
        <v>https://www.airitibooks.com/Detail/Detail?PublicationID=P20220830002</v>
      </c>
    </row>
    <row r="882" spans="1:9" ht="21" customHeight="1" x14ac:dyDescent="0.4">
      <c r="A882" s="8" t="s">
        <v>1494</v>
      </c>
      <c r="B882" s="8" t="s">
        <v>1495</v>
      </c>
      <c r="C882" s="8" t="s">
        <v>24</v>
      </c>
      <c r="D882" s="8" t="s">
        <v>1451</v>
      </c>
      <c r="E882" s="8" t="s">
        <v>3250</v>
      </c>
      <c r="F882" s="8" t="s">
        <v>3086</v>
      </c>
      <c r="G882" s="8" t="s">
        <v>3087</v>
      </c>
      <c r="H882" s="8" t="s">
        <v>1302</v>
      </c>
      <c r="I882" s="7" t="str">
        <f>HYPERLINK("https://www.airitibooks.com/Detail/Detail?PublicationID=P20221011085", "https://www.airitibooks.com/Detail/Detail?PublicationID=P20221011085")</f>
        <v>https://www.airitibooks.com/Detail/Detail?PublicationID=P20221011085</v>
      </c>
    </row>
    <row r="883" spans="1:9" ht="21" customHeight="1" x14ac:dyDescent="0.4">
      <c r="A883" s="8" t="s">
        <v>1553</v>
      </c>
      <c r="B883" s="8" t="s">
        <v>3251</v>
      </c>
      <c r="C883" s="8" t="s">
        <v>1453</v>
      </c>
      <c r="D883" s="8" t="s">
        <v>1452</v>
      </c>
      <c r="E883" s="8" t="s">
        <v>3252</v>
      </c>
      <c r="F883" s="8" t="s">
        <v>3244</v>
      </c>
      <c r="G883" s="8" t="s">
        <v>3253</v>
      </c>
      <c r="H883" s="8" t="s">
        <v>1302</v>
      </c>
      <c r="I883" s="7" t="str">
        <f>HYPERLINK("https://www.airitibooks.com/Detail/Detail?PublicationID=P20221011182", "https://www.airitibooks.com/Detail/Detail?PublicationID=P20221011182")</f>
        <v>https://www.airitibooks.com/Detail/Detail?PublicationID=P20221011182</v>
      </c>
    </row>
    <row r="884" spans="1:9" ht="21" customHeight="1" x14ac:dyDescent="0.4">
      <c r="A884" s="8" t="s">
        <v>1464</v>
      </c>
      <c r="B884" s="8" t="s">
        <v>1484</v>
      </c>
      <c r="C884" s="8" t="s">
        <v>1455</v>
      </c>
      <c r="D884" s="8" t="s">
        <v>1454</v>
      </c>
      <c r="E884" s="8" t="s">
        <v>3254</v>
      </c>
      <c r="F884" s="8" t="s">
        <v>3137</v>
      </c>
      <c r="G884" s="8" t="s">
        <v>3255</v>
      </c>
      <c r="H884" s="8" t="s">
        <v>1302</v>
      </c>
      <c r="I884" s="7" t="str">
        <f>HYPERLINK("https://www.airitibooks.com/Detail/Detail?PublicationID=P20221017001", "https://www.airitibooks.com/Detail/Detail?PublicationID=P20221017001")</f>
        <v>https://www.airitibooks.com/Detail/Detail?PublicationID=P20221017001</v>
      </c>
    </row>
    <row r="885" spans="1:9" ht="21" customHeight="1" x14ac:dyDescent="0.4">
      <c r="A885" s="8" t="s">
        <v>1464</v>
      </c>
      <c r="B885" s="8" t="s">
        <v>1484</v>
      </c>
      <c r="C885" s="8" t="s">
        <v>1457</v>
      </c>
      <c r="D885" s="8" t="s">
        <v>1456</v>
      </c>
      <c r="E885" s="8" t="s">
        <v>3256</v>
      </c>
      <c r="F885" s="8" t="s">
        <v>3257</v>
      </c>
      <c r="G885" s="8" t="s">
        <v>3258</v>
      </c>
      <c r="H885" s="8" t="s">
        <v>1302</v>
      </c>
      <c r="I885" s="7" t="str">
        <f>HYPERLINK("https://www.airitibooks.com/Detail/Detail?PublicationID=P20221017088", "https://www.airitibooks.com/Detail/Detail?PublicationID=P20221017088")</f>
        <v>https://www.airitibooks.com/Detail/Detail?PublicationID=P20221017088</v>
      </c>
    </row>
    <row r="886" spans="1:9" ht="21" customHeight="1" x14ac:dyDescent="0.4">
      <c r="A886" s="8" t="s">
        <v>1480</v>
      </c>
      <c r="B886" s="8" t="s">
        <v>1746</v>
      </c>
      <c r="C886" s="8" t="s">
        <v>1459</v>
      </c>
      <c r="D886" s="8" t="s">
        <v>1458</v>
      </c>
      <c r="E886" s="8" t="s">
        <v>3259</v>
      </c>
      <c r="F886" s="8" t="s">
        <v>3260</v>
      </c>
      <c r="G886" s="8" t="s">
        <v>3261</v>
      </c>
      <c r="H886" s="8" t="s">
        <v>1302</v>
      </c>
      <c r="I886" s="7" t="str">
        <f>HYPERLINK("https://www.airitibooks.com/Detail/Detail?PublicationID=P20221024002", "https://www.airitibooks.com/Detail/Detail?PublicationID=P20221024002")</f>
        <v>https://www.airitibooks.com/Detail/Detail?PublicationID=P20221024002</v>
      </c>
    </row>
    <row r="887" spans="1:9" ht="21" customHeight="1" x14ac:dyDescent="0.4">
      <c r="A887" s="8" t="s">
        <v>1528</v>
      </c>
      <c r="B887" s="8" t="s">
        <v>1550</v>
      </c>
      <c r="C887" s="8" t="s">
        <v>1461</v>
      </c>
      <c r="D887" s="8" t="s">
        <v>1460</v>
      </c>
      <c r="E887" s="8" t="s">
        <v>3262</v>
      </c>
      <c r="F887" s="8" t="s">
        <v>3263</v>
      </c>
      <c r="G887" s="8" t="s">
        <v>3264</v>
      </c>
      <c r="H887" s="8" t="s">
        <v>1302</v>
      </c>
      <c r="I887" s="7" t="str">
        <f>HYPERLINK("https://www.airitibooks.com/Detail/Detail?PublicationID=P20221031074", "https://www.airitibooks.com/Detail/Detail?PublicationID=P20221031074")</f>
        <v>https://www.airitibooks.com/Detail/Detail?PublicationID=P20221031074</v>
      </c>
    </row>
    <row r="888" spans="1:9" ht="21" customHeight="1" x14ac:dyDescent="0.4">
      <c r="A888" s="8" t="s">
        <v>1553</v>
      </c>
      <c r="B888" s="8" t="s">
        <v>1554</v>
      </c>
      <c r="C888" s="8" t="s">
        <v>327</v>
      </c>
      <c r="D888" s="8" t="s">
        <v>1462</v>
      </c>
      <c r="E888" s="8" t="s">
        <v>3265</v>
      </c>
      <c r="F888" s="8" t="s">
        <v>3263</v>
      </c>
      <c r="G888" s="8" t="s">
        <v>3266</v>
      </c>
      <c r="H888" s="8" t="s">
        <v>1302</v>
      </c>
      <c r="I888" s="7" t="str">
        <f>HYPERLINK("https://www.airitibooks.com/Detail/Detail?PublicationID=P20221031075", "https://www.airitibooks.com/Detail/Detail?PublicationID=P20221031075")</f>
        <v>https://www.airitibooks.com/Detail/Detail?PublicationID=P20221031075</v>
      </c>
    </row>
    <row r="889" spans="1:9" ht="21" customHeight="1" x14ac:dyDescent="0.4">
      <c r="A889" s="8" t="s">
        <v>1475</v>
      </c>
      <c r="B889" s="8" t="s">
        <v>1512</v>
      </c>
      <c r="C889" s="8" t="s">
        <v>190</v>
      </c>
      <c r="D889" s="8" t="s">
        <v>1463</v>
      </c>
      <c r="E889" s="8" t="s">
        <v>3267</v>
      </c>
      <c r="F889" s="8" t="s">
        <v>3263</v>
      </c>
      <c r="G889" s="8" t="s">
        <v>3268</v>
      </c>
      <c r="H889" s="8" t="s">
        <v>1302</v>
      </c>
      <c r="I889" s="7" t="str">
        <f>HYPERLINK("https://www.airitibooks.com/Detail/Detail?PublicationID=P20221031076", "https://www.airitibooks.com/Detail/Detail?PublicationID=P20221031076")</f>
        <v>https://www.airitibooks.com/Detail/Detail?PublicationID=P20221031076</v>
      </c>
    </row>
  </sheetData>
  <phoneticPr fontId="18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iRead(888)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ntulib</dc:creator>
  <cp:lastModifiedBy>user</cp:lastModifiedBy>
  <dcterms:created xsi:type="dcterms:W3CDTF">2014-09-30T03:25:05Z</dcterms:created>
  <dcterms:modified xsi:type="dcterms:W3CDTF">2023-12-01T07:43:21Z</dcterms:modified>
</cp:coreProperties>
</file>