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2325220-F30C-4B7E-96C9-17F3739A1F3E}" xr6:coauthVersionLast="36" xr6:coauthVersionMax="36" xr10:uidLastSave="{00000000-0000-0000-0000-000000000000}"/>
  <bookViews>
    <workbookView xWindow="0" yWindow="0" windowWidth="28800" windowHeight="11520" tabRatio="839" xr2:uid="{00000000-000D-0000-FFFF-FFFF00000000}"/>
  </bookViews>
  <sheets>
    <sheet name="主題類別及書單說明" sheetId="10" r:id="rId1"/>
    <sheet name="電子書單" sheetId="21" r:id="rId2"/>
    <sheet name="多媒體片單" sheetId="23" r:id="rId3"/>
    <sheet name="自我價值" sheetId="13" r:id="rId4"/>
    <sheet name="自我照護" sheetId="14" r:id="rId5"/>
    <sheet name="情緒調適" sheetId="15" r:id="rId6"/>
    <sheet name="家庭關係" sheetId="16" r:id="rId7"/>
    <sheet name="人際關係" sheetId="17" r:id="rId8"/>
    <sheet name="愛情" sheetId="18" r:id="rId9"/>
    <sheet name="生涯發展" sheetId="19" r:id="rId10"/>
    <sheet name="生活指引" sheetId="20" r:id="rId11"/>
    <sheet name="療癒素材" sheetId="12" r:id="rId12"/>
  </sheets>
  <calcPr calcId="191029"/>
</workbook>
</file>

<file path=xl/calcChain.xml><?xml version="1.0" encoding="utf-8"?>
<calcChain xmlns="http://schemas.openxmlformats.org/spreadsheetml/2006/main">
  <c r="E24" i="18" l="1"/>
  <c r="E16" i="18"/>
  <c r="E33" i="15"/>
  <c r="E14" i="13"/>
  <c r="D17" i="21" l="1"/>
  <c r="J38" i="23" l="1"/>
  <c r="J42" i="23" l="1"/>
  <c r="J50" i="23"/>
  <c r="J44" i="23"/>
  <c r="J32" i="23"/>
  <c r="J19" i="23"/>
  <c r="J12" i="23"/>
  <c r="J11" i="23"/>
  <c r="J9" i="23"/>
  <c r="D100" i="21" l="1"/>
  <c r="D95" i="21" l="1"/>
  <c r="D94" i="21"/>
  <c r="D92" i="21"/>
  <c r="D85" i="21"/>
  <c r="D76" i="21"/>
  <c r="D73" i="21"/>
  <c r="D64" i="21"/>
  <c r="D47" i="21"/>
  <c r="D18" i="21"/>
  <c r="D93" i="21"/>
  <c r="D34" i="21"/>
  <c r="D88" i="21"/>
  <c r="D33" i="21"/>
  <c r="D72" i="21" l="1"/>
  <c r="D32" i="21"/>
  <c r="D65" i="21"/>
  <c r="D91" i="21"/>
  <c r="D87" i="21"/>
  <c r="D86" i="21"/>
  <c r="D71" i="21"/>
  <c r="D107" i="21"/>
  <c r="D11" i="21"/>
  <c r="D63" i="21"/>
  <c r="D101" i="21"/>
  <c r="D10" i="21"/>
  <c r="D84" i="21"/>
  <c r="D9" i="21"/>
  <c r="D83" i="21"/>
  <c r="D82" i="21"/>
  <c r="D31" i="21"/>
  <c r="D30" i="21"/>
  <c r="D52" i="21"/>
  <c r="D8" i="21" l="1"/>
  <c r="D51" i="21"/>
  <c r="D81" i="21"/>
  <c r="D7" i="21"/>
  <c r="D70" i="21"/>
  <c r="D50" i="21"/>
  <c r="D29" i="21"/>
  <c r="D28" i="21"/>
  <c r="D62" i="21" l="1"/>
  <c r="D61" i="21"/>
  <c r="D49" i="21"/>
  <c r="D60" i="21"/>
  <c r="D80" i="21" l="1"/>
  <c r="D79" i="21"/>
  <c r="D78" i="21"/>
  <c r="D27" i="21"/>
  <c r="D48" i="21"/>
  <c r="D26" i="21"/>
  <c r="D59" i="21"/>
  <c r="D25" i="21"/>
  <c r="D24" i="21"/>
  <c r="D58" i="21"/>
  <c r="D46" i="21"/>
  <c r="D90" i="21"/>
  <c r="D69" i="21"/>
  <c r="D23" i="21"/>
  <c r="D89" i="21"/>
  <c r="D22" i="21"/>
  <c r="D6" i="21"/>
  <c r="D5" i="21"/>
  <c r="D99" i="21"/>
  <c r="D21" i="21"/>
  <c r="D68" i="21"/>
  <c r="D20" i="21"/>
  <c r="D98" i="21"/>
  <c r="D97" i="21"/>
  <c r="D19" i="21"/>
  <c r="D45" i="21"/>
  <c r="D3" i="21"/>
  <c r="D4" i="21"/>
  <c r="D14" i="21"/>
  <c r="D15" i="21"/>
  <c r="D16" i="21"/>
  <c r="D39" i="21"/>
  <c r="D40" i="21"/>
  <c r="D42" i="21"/>
  <c r="D43" i="21"/>
  <c r="D44" i="21"/>
  <c r="D56" i="21"/>
  <c r="D57" i="21"/>
  <c r="D66" i="21"/>
  <c r="D67" i="21"/>
  <c r="D74" i="21"/>
  <c r="D75" i="21"/>
  <c r="D77" i="21"/>
  <c r="D96" i="21"/>
  <c r="D105" i="21"/>
  <c r="D106" i="21"/>
  <c r="E30" i="20" l="1"/>
  <c r="E11" i="20"/>
  <c r="E21" i="17"/>
  <c r="E82" i="14"/>
  <c r="E47" i="14"/>
  <c r="E44" i="14"/>
  <c r="E10" i="12" l="1"/>
  <c r="E6" i="12"/>
</calcChain>
</file>

<file path=xl/sharedStrings.xml><?xml version="1.0" encoding="utf-8"?>
<sst xmlns="http://schemas.openxmlformats.org/spreadsheetml/2006/main" count="2393" uniqueCount="1263">
  <si>
    <t>3-2</t>
    <phoneticPr fontId="1" type="noConversion"/>
  </si>
  <si>
    <t>1-1</t>
    <phoneticPr fontId="1" type="noConversion"/>
  </si>
  <si>
    <t>3-1</t>
    <phoneticPr fontId="1" type="noConversion"/>
  </si>
  <si>
    <t>2-4</t>
    <phoneticPr fontId="1" type="noConversion"/>
  </si>
  <si>
    <t>2-6</t>
    <phoneticPr fontId="1" type="noConversion"/>
  </si>
  <si>
    <t>5-2</t>
    <phoneticPr fontId="1" type="noConversion"/>
  </si>
  <si>
    <t>5-1</t>
    <phoneticPr fontId="1" type="noConversion"/>
  </si>
  <si>
    <t>7-1</t>
    <phoneticPr fontId="1" type="noConversion"/>
  </si>
  <si>
    <t>1-2</t>
    <phoneticPr fontId="1" type="noConversion"/>
  </si>
  <si>
    <t>8-1</t>
    <phoneticPr fontId="1" type="noConversion"/>
  </si>
  <si>
    <t>9-1</t>
    <phoneticPr fontId="1" type="noConversion"/>
  </si>
  <si>
    <t>2-5</t>
    <phoneticPr fontId="1" type="noConversion"/>
  </si>
  <si>
    <t>4-1</t>
    <phoneticPr fontId="1" type="noConversion"/>
  </si>
  <si>
    <t>6-1</t>
    <phoneticPr fontId="1" type="noConversion"/>
  </si>
  <si>
    <t>1-3</t>
    <phoneticPr fontId="1" type="noConversion"/>
  </si>
  <si>
    <t>2-1</t>
    <phoneticPr fontId="1" type="noConversion"/>
  </si>
  <si>
    <t>2-3</t>
    <phoneticPr fontId="1" type="noConversion"/>
  </si>
  <si>
    <t>LuLu</t>
    <phoneticPr fontId="3" type="noConversion"/>
  </si>
  <si>
    <t>LuckyLuLu</t>
    <phoneticPr fontId="3" type="noConversion"/>
  </si>
  <si>
    <t>keigo</t>
    <phoneticPr fontId="3" type="noConversion"/>
  </si>
  <si>
    <t>Ning:)</t>
    <phoneticPr fontId="3" type="noConversion"/>
  </si>
  <si>
    <t>2-2</t>
    <phoneticPr fontId="1" type="noConversion"/>
  </si>
  <si>
    <t>索書號</t>
    <phoneticPr fontId="1" type="noConversion"/>
  </si>
  <si>
    <t>544.7 1750-1</t>
  </si>
  <si>
    <t>177.3 4092-1</t>
  </si>
  <si>
    <t>170.181 0823</t>
  </si>
  <si>
    <t>177.3 2261 v.2</t>
  </si>
  <si>
    <t>863.487 4241(35)-1</t>
  </si>
  <si>
    <t>177.2 0036</t>
  </si>
  <si>
    <t>192.1 6474</t>
  </si>
  <si>
    <t>177.2 3449-1</t>
  </si>
  <si>
    <t>987.07 1223-2</t>
  </si>
  <si>
    <t>863.487 7510-1(35)-4</t>
  </si>
  <si>
    <t>192.1 2460</t>
  </si>
  <si>
    <t>418.989 7741-1</t>
  </si>
  <si>
    <t>177.31 3025</t>
  </si>
  <si>
    <t>177.3 4044-1</t>
  </si>
  <si>
    <t>178.3 5041</t>
  </si>
  <si>
    <t>177.1 0823</t>
  </si>
  <si>
    <t>544.37 0892</t>
  </si>
  <si>
    <t>177.2 4051-2</t>
  </si>
  <si>
    <t>544.37 1257-3</t>
  </si>
  <si>
    <t>544.37 1257-1</t>
  </si>
  <si>
    <t>191.9 4421-1</t>
  </si>
  <si>
    <t>192.1 2021</t>
  </si>
  <si>
    <t>874.59 4012-4 2000</t>
  </si>
  <si>
    <t>418.989021 7554-1</t>
  </si>
  <si>
    <t>874.59 6720 2009</t>
  </si>
  <si>
    <t>176.52 4021</t>
  </si>
  <si>
    <t>176.527 4314</t>
  </si>
  <si>
    <t>178.8 4425-6</t>
  </si>
  <si>
    <t>191.9 2163</t>
  </si>
  <si>
    <t>176.52 7743</t>
  </si>
  <si>
    <t>418.982 2052</t>
  </si>
  <si>
    <t>175.9 8810</t>
  </si>
  <si>
    <t>177.1 4717 2011</t>
  </si>
  <si>
    <t>544.7 1750</t>
  </si>
  <si>
    <t>191 4042-2</t>
  </si>
  <si>
    <t>867 2728-1 2015</t>
  </si>
  <si>
    <t>016.855 7554</t>
  </si>
  <si>
    <t>016.855 7554-1</t>
  </si>
  <si>
    <t>176.52 7724</t>
  </si>
  <si>
    <t>544.37014 2756</t>
  </si>
  <si>
    <t>192.1 3142 2020</t>
  </si>
  <si>
    <t>863.487 6024-1(35)-4</t>
  </si>
  <si>
    <t>947.45 2290-30</t>
  </si>
  <si>
    <t>947.45 2290-31</t>
  </si>
  <si>
    <t>887.159 2124-1</t>
  </si>
  <si>
    <t>874.599 4422</t>
  </si>
  <si>
    <t>177.2 3242</t>
  </si>
  <si>
    <t>177.2 9080</t>
  </si>
  <si>
    <t>178 4425</t>
  </si>
  <si>
    <t>191.9 8201</t>
  </si>
  <si>
    <t>177.2 4425-3</t>
  </si>
  <si>
    <t>176.52 4425</t>
  </si>
  <si>
    <t>177.3 6029 2019</t>
  </si>
  <si>
    <t>177.2 3042-1</t>
  </si>
  <si>
    <t>191.9 5723-1</t>
  </si>
  <si>
    <t>177 7251</t>
  </si>
  <si>
    <t>177.2 1142 2020</t>
  </si>
  <si>
    <t>848.7 1041-5(35)-1</t>
  </si>
  <si>
    <t>191.9 4410-1</t>
  </si>
  <si>
    <t>419.7 4425-1</t>
  </si>
  <si>
    <t>176.52 3729</t>
  </si>
  <si>
    <t>109.9 8027</t>
  </si>
  <si>
    <t>178.8 4425-5</t>
  </si>
  <si>
    <t>192.1 1646-1</t>
  </si>
  <si>
    <t>225.87 9030-1</t>
  </si>
  <si>
    <t>173.73 7724-1</t>
  </si>
  <si>
    <t>191.9 5502</t>
  </si>
  <si>
    <t>177.2 4422-2</t>
  </si>
  <si>
    <t>178.8 4425-3</t>
  </si>
  <si>
    <t>178.8 4425-1</t>
  </si>
  <si>
    <t>177.2 2542-2</t>
  </si>
  <si>
    <t>192.1 5044</t>
  </si>
  <si>
    <t>176.5 4403-1</t>
  </si>
  <si>
    <t>225.87 2611-1</t>
  </si>
  <si>
    <t>176.51 3022</t>
  </si>
  <si>
    <t>191.9 4410-2</t>
  </si>
  <si>
    <t>191.9 9046-1</t>
  </si>
  <si>
    <t>173.31 4074</t>
  </si>
  <si>
    <t>415.985 2634 v.2</t>
  </si>
  <si>
    <t>191.9 9081</t>
  </si>
  <si>
    <t>177.2 4442</t>
  </si>
  <si>
    <t>177.2 4422-3</t>
  </si>
  <si>
    <t>191.9 2329-5</t>
  </si>
  <si>
    <t>191.9 2120-1</t>
  </si>
  <si>
    <t>415.9516 1220</t>
  </si>
  <si>
    <t>173.75 4425</t>
  </si>
  <si>
    <t>176.52 4408</t>
  </si>
  <si>
    <t>176.5 4403-1 v.2</t>
  </si>
  <si>
    <t>177.3 4374</t>
  </si>
  <si>
    <t>176.527 4054</t>
  </si>
  <si>
    <t>191.9 7527</t>
  </si>
  <si>
    <t>176.527 4314-1</t>
  </si>
  <si>
    <t>191.9 7245</t>
  </si>
  <si>
    <t>863.487 2730-1(35)-1</t>
  </si>
  <si>
    <t>170 4425-1</t>
  </si>
  <si>
    <t>172.9 0835</t>
  </si>
  <si>
    <t>177.2 1724</t>
  </si>
  <si>
    <t>191.9 4410-3</t>
  </si>
  <si>
    <t>177.2 0835</t>
  </si>
  <si>
    <t>177.2 4422-4</t>
  </si>
  <si>
    <t>177.2 9037</t>
  </si>
  <si>
    <t>226.65 4462-3</t>
  </si>
  <si>
    <t>848.7 3438-1(35)-1</t>
  </si>
  <si>
    <t>192.1 3421</t>
  </si>
  <si>
    <t>176.527 5034-1</t>
  </si>
  <si>
    <t>177.2 4421-8</t>
  </si>
  <si>
    <t>192.1 0835-4</t>
  </si>
  <si>
    <t>177.2 4433-1</t>
  </si>
  <si>
    <t>141.61 1077</t>
  </si>
  <si>
    <t>947.41 2142</t>
  </si>
  <si>
    <t>415.985 3444</t>
  </si>
  <si>
    <t>192.32 4124</t>
  </si>
  <si>
    <t>178.4 5551</t>
  </si>
  <si>
    <t>417.8 1092 v.4</t>
  </si>
  <si>
    <t>176.52 4425-1</t>
  </si>
  <si>
    <t>177.2 4433-2</t>
  </si>
  <si>
    <t>417.8 1092 v.5</t>
  </si>
  <si>
    <t>544.18 4770</t>
  </si>
  <si>
    <t>177.3 4770</t>
  </si>
  <si>
    <t>176.54 4412</t>
  </si>
  <si>
    <t>178.8 4042-1 2019</t>
  </si>
  <si>
    <t>176.54 7144</t>
  </si>
  <si>
    <t>881.6599 2744</t>
  </si>
  <si>
    <t>848.7 1041-5(35)-3</t>
  </si>
  <si>
    <t>863.487 6677(35)-2</t>
  </si>
  <si>
    <t>191.9 1742</t>
  </si>
  <si>
    <t>177.2 5959</t>
  </si>
  <si>
    <t>177.2 6711</t>
  </si>
  <si>
    <t>177.2 2342</t>
  </si>
  <si>
    <t>177.2 6130</t>
  </si>
  <si>
    <t>947.45 2322</t>
    <phoneticPr fontId="1" type="noConversion"/>
  </si>
  <si>
    <t>947.45 2322 v.2</t>
  </si>
  <si>
    <t>177.2 8021</t>
  </si>
  <si>
    <t>177.2 3212</t>
  </si>
  <si>
    <t>176.5 0823</t>
  </si>
  <si>
    <t>177.2 9080-1</t>
  </si>
  <si>
    <t xml:space="preserve">他人的力量 : 如何尋求受益一生的人際關係 </t>
  </si>
  <si>
    <t xml:space="preserve">被討厭的勇氣. 二部曲完結篇 : 人生幸福的行動指南 </t>
  </si>
  <si>
    <t xml:space="preserve">時間教會我們的事 : 給年輕的你,我們用30年歲月驗證的人生 </t>
  </si>
  <si>
    <t xml:space="preserve">比打工度假更重要的11件事 : 出國前先給自己這份人生問卷 </t>
  </si>
  <si>
    <t xml:space="preserve">在家不要談政治 : 擁抱不同立場,修補彼此的關係黑洞 </t>
  </si>
  <si>
    <t xml:space="preserve">人生不能沒有伴 : 找回各種關係裡的安心感 </t>
  </si>
  <si>
    <t xml:space="preserve">愛情答非所問 </t>
  </si>
  <si>
    <t xml:space="preserve">愛情社會學. 3 : 學著,遇見愛 </t>
  </si>
  <si>
    <t xml:space="preserve">最值得過的人生 : 哲學爸爸給女兒的大學禮物 </t>
  </si>
  <si>
    <t xml:space="preserve">可惡的他人和可憐的自己 : 即時療癒人際關係的痛與情感內傷 </t>
  </si>
  <si>
    <t xml:space="preserve">情緒勒索 : 那些在伴侶、親子、職場間,最讓人窒息的相處 </t>
  </si>
  <si>
    <t xml:space="preserve">零極限 : 創造健康、平靜與財富的夏威夷療法 </t>
  </si>
  <si>
    <t xml:space="preserve">療傷的對話 : 怎麼說才能安慰他 </t>
  </si>
  <si>
    <t xml:space="preserve">從孤寂到恬適 : 樂齡情緒療癒繪本解題書目 </t>
  </si>
  <si>
    <t xml:space="preserve">從迷惘到堅定 : 中學生情緒療癒繪本解題書目  </t>
  </si>
  <si>
    <t>療癒,從感受情緒開始 : 傷痛沒有特效藥, 勇於面對情緒浪潮, 就是最好的處方箋</t>
    <phoneticPr fontId="1" type="noConversion"/>
  </si>
  <si>
    <t>愛,上了癮 : 撫平因愛受傷的心靈</t>
    <phoneticPr fontId="1" type="noConversion"/>
  </si>
  <si>
    <t>恩佐</t>
  </si>
  <si>
    <t>幾米</t>
  </si>
  <si>
    <t>遇見你，真好</t>
  </si>
  <si>
    <t>籃月</t>
  </si>
  <si>
    <t xml:space="preserve">只要好好過日子 </t>
  </si>
  <si>
    <t>阿飛文.攝影</t>
  </si>
  <si>
    <t xml:space="preserve">人生有法度 : 最想問心理醫師的52個人生難題 </t>
  </si>
  <si>
    <t>賴仕涵,蘇渝評文;廖吟凰圖</t>
  </si>
  <si>
    <t xml:space="preserve">心理學如何幫助了我 : 享受美好人生的八堂生活課 </t>
  </si>
  <si>
    <t xml:space="preserve">人生問題的有益答案 : 偉大思想家如何解決你的煩惱 </t>
  </si>
  <si>
    <t xml:space="preserve">孤獨與不安 : 「一個人也沒關係」的練習課 </t>
  </si>
  <si>
    <t xml:space="preserve">別讓現在的壞事趕走未來的好事 </t>
  </si>
  <si>
    <t xml:space="preserve">練習設立界線 : 在愛裡保持距離,將那些無法掌控的事情全部放手 </t>
  </si>
  <si>
    <t xml:space="preserve">人生自古誰不廢  : 或懷才不遇,或落榜情傷,古代魯蛇的人生堅強講義 </t>
  </si>
  <si>
    <t xml:space="preserve">沒有一種幸福,是說好的 : 德國管理大師教你跳脫受害者模式,破解人性窠臼自我覺察的快樂指南 </t>
  </si>
  <si>
    <t xml:space="preserve">其實你沒有學會愛自己 : 練習以愛,重新陪自己長大  </t>
    <phoneticPr fontId="3" type="noConversion"/>
  </si>
  <si>
    <t xml:space="preserve">拿起筆開始寫,你的人生就會改變 : 國際暢銷作家教你如何寫出完滿人生 </t>
  </si>
  <si>
    <t xml:space="preserve">活出當下的平靜 : 不分析、不評斷、不回應, 只要觀看這一刻, 你的內在發生了什麼? </t>
  </si>
  <si>
    <t xml:space="preserve">蔡康永的情商課 : 為你自己活一次 </t>
  </si>
  <si>
    <t xml:space="preserve">人生沒什麼不可放下 : 弘一大師的人生智慧 </t>
  </si>
  <si>
    <t>弘一法師原典;宋默整理</t>
  </si>
  <si>
    <t xml:space="preserve">不快樂,也沒關係 : 一位心理醫師的真心告白,為什麼停止追求快樂,對我們反而比較好? </t>
  </si>
  <si>
    <t xml:space="preserve">你以為的懷才不遇,只是懷才不足而已 </t>
  </si>
  <si>
    <t xml:space="preserve">人生雖然有點廢,就靠哲學翻轉它. 跟著37位哲學家解開生命的大哉問 </t>
  </si>
  <si>
    <t xml:space="preserve">面對恐懼的勇氣 : 轉念就好,勇敢向前行 </t>
  </si>
  <si>
    <t>陳映瞳文;謝旻瑾圖</t>
  </si>
  <si>
    <t xml:space="preserve">解憂書寫 : 用文字和自己談心的21個練習 </t>
  </si>
  <si>
    <t>一日一修練：賞識你自己</t>
  </si>
  <si>
    <t>許添盛</t>
  </si>
  <si>
    <t>艾爾文</t>
    <phoneticPr fontId="3" type="noConversion"/>
  </si>
  <si>
    <t>你不能決定出身，但可以選擇人生</t>
  </si>
  <si>
    <t>萬特特 </t>
  </si>
  <si>
    <t>小姿</t>
  </si>
  <si>
    <t>我們生來就不是為了取悅別人</t>
  </si>
  <si>
    <t>蕭綽 </t>
  </si>
  <si>
    <t>善用悲觀的力量：培養逆境抵抗力，放大簡單的快樂，打破不滿足的慣性（《沉思錄》實踐版）</t>
  </si>
  <si>
    <t>喜歡自己的勇氣: 圖解阿德勒心理學教你掌握幸福關鍵</t>
  </si>
  <si>
    <t>洪培芸</t>
  </si>
  <si>
    <t>當時應該說出口的話：該說什麼，能安慰所愛、讓人釋懷；什麼話可以停止爭吵、挽回一切，或是成功告白，改寫那段人生結果</t>
  </si>
  <si>
    <t>曹中瑋 </t>
  </si>
  <si>
    <t>王怡仁 </t>
  </si>
  <si>
    <t>療癒孤寂：30堂課學會接住自己，建立內在安全感，成為能與他人連結的完整自我</t>
  </si>
  <si>
    <t>蘇絢慧 </t>
  </si>
  <si>
    <t>修補生命的洞：從原生家庭出發，為童年療傷</t>
  </si>
  <si>
    <t>擺脫邊緣人生：25則人際攻略，打造有歸屬感與自我價值的人生</t>
  </si>
  <si>
    <t>胡展誥</t>
    <phoneticPr fontId="3" type="noConversion"/>
  </si>
  <si>
    <t>利維健</t>
  </si>
  <si>
    <t>把快樂分享給傷心的你</t>
  </si>
  <si>
    <t>捲捲</t>
    <phoneticPr fontId="3" type="noConversion"/>
  </si>
  <si>
    <t>人生很難，卻很浪漫！軟爛女孩的生活宣言</t>
  </si>
  <si>
    <t>我的生活不可能那麼壞2：那些假日中的不美好缺憾</t>
  </si>
  <si>
    <t>這麼在意別人的看法，你一定很累吧</t>
  </si>
  <si>
    <t>你,很好 : 接受過去的你,喜歡現在的自己</t>
    <phoneticPr fontId="3" type="noConversion"/>
  </si>
  <si>
    <t>Cup Of Therapy 畫給心累的上班族</t>
    <phoneticPr fontId="1" type="noConversion"/>
  </si>
  <si>
    <t>類別</t>
    <phoneticPr fontId="1" type="noConversion"/>
  </si>
  <si>
    <t>條碼號</t>
    <phoneticPr fontId="1" type="noConversion"/>
  </si>
  <si>
    <t>題名</t>
    <phoneticPr fontId="1" type="noConversion"/>
  </si>
  <si>
    <t>作者</t>
    <phoneticPr fontId="1" type="noConversion"/>
  </si>
  <si>
    <t>彼得．卡納華斯</t>
    <phoneticPr fontId="3" type="noConversion"/>
  </si>
  <si>
    <t xml:space="preserve">於是,我可以說再見 : 悲傷療癒心靈地圖 </t>
    <phoneticPr fontId="3" type="noConversion"/>
  </si>
  <si>
    <t>看!情緒幹的好事 : 哈佛精神科醫師執業40年的良心告白 : 接受「人生就是不公平」,自豪「不完美的我也是最好的自己」 (二版)</t>
    <phoneticPr fontId="3" type="noConversion"/>
  </si>
  <si>
    <t>不朽</t>
    <phoneticPr fontId="3" type="noConversion"/>
  </si>
  <si>
    <t>傅佩榮</t>
    <phoneticPr fontId="3" type="noConversion"/>
  </si>
  <si>
    <t>每天演好一個情緒穩定的大人 </t>
    <phoneticPr fontId="3" type="noConversion"/>
  </si>
  <si>
    <t>這世界很煩,但你要很可愛 </t>
    <phoneticPr fontId="3" type="noConversion"/>
  </si>
  <si>
    <t>蔡康永的情商課. 2 : 因為這是你的人生</t>
    <phoneticPr fontId="3" type="noConversion"/>
  </si>
  <si>
    <t xml:space="preserve">看見陽光燦爛的自己 </t>
    <phoneticPr fontId="1" type="noConversion"/>
  </si>
  <si>
    <t>受害者情結：擺脫惡性糾葛的人際關係，重新找回完整的自己！</t>
    <phoneticPr fontId="3" type="noConversion"/>
  </si>
  <si>
    <t>許添盛 </t>
    <phoneticPr fontId="3" type="noConversion"/>
  </si>
  <si>
    <t>達達令 </t>
    <phoneticPr fontId="3" type="noConversion"/>
  </si>
  <si>
    <t>王怡仁 </t>
    <phoneticPr fontId="3" type="noConversion"/>
  </si>
  <si>
    <t>瞿欣怡</t>
    <phoneticPr fontId="3" type="noConversion"/>
  </si>
  <si>
    <t>啊宣ASUAN</t>
    <phoneticPr fontId="3" type="noConversion"/>
  </si>
  <si>
    <r>
      <t>因愛誕生 : 一段父親帶我回家的路</t>
    </r>
    <r>
      <rPr>
        <sz val="11"/>
        <color theme="1"/>
        <rFont val="Calibri"/>
        <family val="2"/>
      </rPr>
      <t/>
    </r>
    <phoneticPr fontId="3" type="noConversion"/>
  </si>
  <si>
    <t xml:space="preserve">兒童情緒療癒繪本解題書目 </t>
    <phoneticPr fontId="1" type="noConversion"/>
  </si>
  <si>
    <t>主題大類</t>
    <phoneticPr fontId="1" type="noConversion"/>
  </si>
  <si>
    <t>編號</t>
    <phoneticPr fontId="1" type="noConversion"/>
  </si>
  <si>
    <t>主題小類</t>
    <phoneticPr fontId="1" type="noConversion"/>
  </si>
  <si>
    <t>一、自我價值</t>
    <phoneticPr fontId="1" type="noConversion"/>
  </si>
  <si>
    <t>「別把悲傷留給自己」－致：貼心善感的你</t>
    <phoneticPr fontId="1" type="noConversion"/>
  </si>
  <si>
    <t>1-2</t>
  </si>
  <si>
    <t>「不完美，卻完整」－致：總覺得自己不夠好的你</t>
    <phoneticPr fontId="1" type="noConversion"/>
  </si>
  <si>
    <t>1-3</t>
  </si>
  <si>
    <t>「你的存在，無可取代」－致：獨一無二的你</t>
    <phoneticPr fontId="1" type="noConversion"/>
  </si>
  <si>
    <t>二、自我照護</t>
    <phoneticPr fontId="1" type="noConversion"/>
  </si>
  <si>
    <t>2-1</t>
    <phoneticPr fontId="1" type="noConversion"/>
  </si>
  <si>
    <t>「不加油也沒關係」－致：總是努力不懈的你</t>
    <phoneticPr fontId="1" type="noConversion"/>
  </si>
  <si>
    <t>2-2</t>
  </si>
  <si>
    <t>「每個人心中都住著一個角落生物」－致：有時候想要躲起來的你</t>
    <phoneticPr fontId="1" type="noConversion"/>
  </si>
  <si>
    <t>2-3</t>
  </si>
  <si>
    <t>「低谷也是種風景」－溫柔陪伴自己度過低潮時期</t>
    <phoneticPr fontId="1" type="noConversion"/>
  </si>
  <si>
    <t>2-4</t>
  </si>
  <si>
    <t>「因為我值得」－學習與自己和解，好好愛自己</t>
    <phoneticPr fontId="1" type="noConversion"/>
  </si>
  <si>
    <t>2-5</t>
  </si>
  <si>
    <t>「All is well！」一切都會好好的－信任生命之流</t>
    <phoneticPr fontId="1" type="noConversion"/>
  </si>
  <si>
    <t>2-6</t>
  </si>
  <si>
    <t>「我創造我的實相」－靜心、轉念，打造自己的美好人生</t>
    <phoneticPr fontId="1" type="noConversion"/>
  </si>
  <si>
    <t>三、情緒調適</t>
    <phoneticPr fontId="1" type="noConversion"/>
  </si>
  <si>
    <t>3-1</t>
    <phoneticPr fontId="1" type="noConversion"/>
  </si>
  <si>
    <t>「每個人心中都住著一個孩子」－認識你的內在小孩</t>
    <phoneticPr fontId="1" type="noConversion"/>
  </si>
  <si>
    <t>「情緒以及它們的產地」－認識情緒，成為情緒煉金術士！</t>
    <phoneticPr fontId="1" type="noConversion"/>
  </si>
  <si>
    <t>四、家庭關係</t>
    <phoneticPr fontId="1" type="noConversion"/>
  </si>
  <si>
    <t>4-1</t>
    <phoneticPr fontId="1" type="noConversion"/>
  </si>
  <si>
    <t>「你的父母不是你的父母」－與原生家庭和解</t>
    <phoneticPr fontId="1" type="noConversion"/>
  </si>
  <si>
    <t>五、人際關係</t>
    <phoneticPr fontId="1" type="noConversion"/>
  </si>
  <si>
    <t>5-1</t>
    <phoneticPr fontId="1" type="noConversion"/>
  </si>
  <si>
    <t>「受傷了，讓我來幫你呼呼～」－學習付出愛與關懷</t>
    <phoneticPr fontId="1" type="noConversion"/>
  </si>
  <si>
    <t>5-2</t>
  </si>
  <si>
    <t>「１＋１＞２」－學習與他人建立良善健康的人際關係</t>
    <phoneticPr fontId="1" type="noConversion"/>
  </si>
  <si>
    <t>六、愛情</t>
    <phoneticPr fontId="1" type="noConversion"/>
  </si>
  <si>
    <t>6-1</t>
    <phoneticPr fontId="1" type="noConversion"/>
  </si>
  <si>
    <t>「愛情來得太快就像龍捲風」－關於相戀、單戀、暗戀、失戀這些事</t>
    <phoneticPr fontId="1" type="noConversion"/>
  </si>
  <si>
    <t>七、生涯發展</t>
    <phoneticPr fontId="1" type="noConversion"/>
  </si>
  <si>
    <t>7-1</t>
    <phoneticPr fontId="1" type="noConversion"/>
  </si>
  <si>
    <t>「生命會自己找到出路」－致：對未來感到迷茫不安的你</t>
    <phoneticPr fontId="1" type="noConversion"/>
  </si>
  <si>
    <t>八、生活指引</t>
    <phoneticPr fontId="1" type="noConversion"/>
  </si>
  <si>
    <t>8-1</t>
    <phoneticPr fontId="1" type="noConversion"/>
  </si>
  <si>
    <t>九、療癒素材</t>
    <phoneticPr fontId="1" type="noConversion"/>
  </si>
  <si>
    <t>9-1</t>
    <phoneticPr fontId="1" type="noConversion"/>
  </si>
  <si>
    <t>「故事，能療癒人心」－各種療癒閱讀素材指南</t>
    <phoneticPr fontId="1" type="noConversion"/>
  </si>
  <si>
    <r>
      <t>其實我們都受傷了 : 在關係中療癒傷痛,學習成長</t>
    </r>
    <r>
      <rPr>
        <sz val="11"/>
        <color theme="1"/>
        <rFont val="Calibri"/>
        <family val="2"/>
      </rPr>
      <t/>
    </r>
    <phoneticPr fontId="3" type="noConversion"/>
  </si>
  <si>
    <r>
      <t>敬那些痛著的心 : 蘇絢慧的暖心放映時光</t>
    </r>
    <r>
      <rPr>
        <sz val="11"/>
        <color theme="1"/>
        <rFont val="Calibri"/>
        <family val="2"/>
      </rPr>
      <t/>
    </r>
    <phoneticPr fontId="3" type="noConversion"/>
  </si>
  <si>
    <t>▼「別把悲傷留給自己」－致：貼心善感的你</t>
    <phoneticPr fontId="1" type="noConversion"/>
  </si>
  <si>
    <t>▼「不完美，卻完整」－致：總覺得自己不夠好的你</t>
    <phoneticPr fontId="1" type="noConversion"/>
  </si>
  <si>
    <t>▼「你的存在，無可取代」－致：獨一無二的你</t>
    <phoneticPr fontId="1" type="noConversion"/>
  </si>
  <si>
    <t>▼「不加油也沒關係」－致：總是努力不懈的你</t>
    <phoneticPr fontId="1" type="noConversion"/>
  </si>
  <si>
    <t>▼「每個人心中都住著一個角落生物」－致：有時候想要躲起來的你</t>
    <phoneticPr fontId="1" type="noConversion"/>
  </si>
  <si>
    <t>▼「低谷也是種風景」－溫柔陪伴自己度過低潮時期</t>
    <phoneticPr fontId="1" type="noConversion"/>
  </si>
  <si>
    <t>▼「因為我值得」－學習與自己和解，好好愛自己</t>
    <phoneticPr fontId="1" type="noConversion"/>
  </si>
  <si>
    <t>▼「All is well！一切都會好好的」－信任生命之流</t>
    <phoneticPr fontId="1" type="noConversion"/>
  </si>
  <si>
    <t>▼「我創造我的實相」－靜心、轉念，打造自己的美好人生</t>
    <phoneticPr fontId="1" type="noConversion"/>
  </si>
  <si>
    <t>▼「每個人心中都住著一個孩子」－認識你的內在小孩</t>
    <phoneticPr fontId="1" type="noConversion"/>
  </si>
  <si>
    <t>▼「情緒以及它們的產地」－認識情緒，成為情緒煉金術士！</t>
    <phoneticPr fontId="1" type="noConversion"/>
  </si>
  <si>
    <t>▼「你的父母不是你的父母」－與原生家庭和解</t>
    <phoneticPr fontId="1" type="noConversion"/>
  </si>
  <si>
    <t>▼「受傷了，讓我來幫你呼呼～」－學習付出愛與關懷</t>
    <phoneticPr fontId="1" type="noConversion"/>
  </si>
  <si>
    <t>▼「１＋１＞２」－學習與他人建立良善健康的人際關係</t>
    <phoneticPr fontId="1" type="noConversion"/>
  </si>
  <si>
    <t>▼「愛情來得太快就像龍捲風」－關於相戀、單戀、暗戀、失戀這些事</t>
    <phoneticPr fontId="1" type="noConversion"/>
  </si>
  <si>
    <t>▼「生命會自己找到出路」－致：對未來感到迷茫不安的你</t>
    <phoneticPr fontId="1" type="noConversion"/>
  </si>
  <si>
    <t>▼「人蔘啊～」－關於人生，前輩們想說的是…</t>
    <phoneticPr fontId="1" type="noConversion"/>
  </si>
  <si>
    <t>▼「故事，能療癒人心」－各種療癒閱讀素材指南</t>
    <phoneticPr fontId="1" type="noConversion"/>
  </si>
  <si>
    <t>克莉司德.布提可南</t>
    <phoneticPr fontId="1" type="noConversion"/>
  </si>
  <si>
    <t>伊麗絲.桑德</t>
    <phoneticPr fontId="1" type="noConversion"/>
  </si>
  <si>
    <t>卡特琳.宗斯特</t>
    <phoneticPr fontId="1" type="noConversion"/>
  </si>
  <si>
    <t>給不小心就會太在意的你 : 停止腦中小劇場,輕鬆卸下內心的重擔!</t>
    <phoneticPr fontId="3" type="noConversion"/>
  </si>
  <si>
    <t>水島廣子</t>
    <phoneticPr fontId="1" type="noConversion"/>
  </si>
  <si>
    <t>枡野俊明</t>
    <phoneticPr fontId="3" type="noConversion"/>
  </si>
  <si>
    <t>叢非從 </t>
    <phoneticPr fontId="1" type="noConversion"/>
  </si>
  <si>
    <t>謝爾.希爾弗斯坦</t>
    <phoneticPr fontId="1" type="noConversion"/>
  </si>
  <si>
    <t>小倉  廣</t>
    <phoneticPr fontId="1" type="noConversion"/>
  </si>
  <si>
    <t>傑夫.福斯特</t>
    <phoneticPr fontId="1" type="noConversion"/>
  </si>
  <si>
    <t>雷舒瑪.索雅妮</t>
    <phoneticPr fontId="1" type="noConversion"/>
  </si>
  <si>
    <t>白洗嬉</t>
    <phoneticPr fontId="3" type="noConversion"/>
  </si>
  <si>
    <t>朵朵</t>
    <phoneticPr fontId="1" type="noConversion"/>
  </si>
  <si>
    <t>陸可鐸</t>
    <phoneticPr fontId="1" type="noConversion"/>
  </si>
  <si>
    <t>珍.辛塞羅</t>
    <phoneticPr fontId="1" type="noConversion"/>
  </si>
  <si>
    <t>蘇絢慧</t>
    <phoneticPr fontId="3" type="noConversion"/>
  </si>
  <si>
    <t>洪和廷</t>
    <phoneticPr fontId="3" type="noConversion"/>
  </si>
  <si>
    <t>許皓宜</t>
    <phoneticPr fontId="1" type="noConversion"/>
  </si>
  <si>
    <t>紫嚴導師</t>
    <phoneticPr fontId="1" type="noConversion"/>
  </si>
  <si>
    <t>利奧.巴士卡力</t>
    <phoneticPr fontId="1" type="noConversion"/>
  </si>
  <si>
    <t>大衛.里秋</t>
    <phoneticPr fontId="1" type="noConversion"/>
  </si>
  <si>
    <t>凱瑟琳‧史密斯</t>
    <phoneticPr fontId="3" type="noConversion"/>
  </si>
  <si>
    <t>許添盛主講 ; 齊世芳執筆</t>
    <phoneticPr fontId="1" type="noConversion"/>
  </si>
  <si>
    <t>伊利特.科恩</t>
    <phoneticPr fontId="1" type="noConversion"/>
  </si>
  <si>
    <t>香山理香</t>
    <phoneticPr fontId="1" type="noConversion"/>
  </si>
  <si>
    <t>喬.維泰利, 伊賀列卡拉.修.藍</t>
    <phoneticPr fontId="1" type="noConversion"/>
  </si>
  <si>
    <t>史蒂芬妮.班內特.沃格特</t>
    <phoneticPr fontId="1" type="noConversion"/>
  </si>
  <si>
    <t>鴻上尚史</t>
    <phoneticPr fontId="1" type="noConversion"/>
  </si>
  <si>
    <t>小池龍之介</t>
    <phoneticPr fontId="1" type="noConversion"/>
  </si>
  <si>
    <t>柏里斯.葛倫德</t>
    <phoneticPr fontId="1" type="noConversion"/>
  </si>
  <si>
    <t>亞當.傑克遜</t>
    <phoneticPr fontId="1" type="noConversion"/>
  </si>
  <si>
    <t>史蒂夫.泰勒</t>
    <phoneticPr fontId="1" type="noConversion"/>
  </si>
  <si>
    <t>蘇珊.大衛</t>
    <phoneticPr fontId="1" type="noConversion"/>
  </si>
  <si>
    <t>伊賀列阿卡拉.修.藍博士, KR女士</t>
    <phoneticPr fontId="1" type="noConversion"/>
  </si>
  <si>
    <t>史蒂芬妮.史塔爾</t>
    <phoneticPr fontId="1" type="noConversion"/>
  </si>
  <si>
    <t>愛麗絲.博耶斯</t>
    <phoneticPr fontId="1" type="noConversion"/>
  </si>
  <si>
    <t>留佩萱</t>
    <phoneticPr fontId="1" type="noConversion"/>
  </si>
  <si>
    <t>麥可.班奈特,莎拉.班奈特</t>
    <phoneticPr fontId="1" type="noConversion"/>
  </si>
  <si>
    <t>熊仁謙</t>
    <phoneticPr fontId="1" type="noConversion"/>
  </si>
  <si>
    <t>大衛.A.克拉克,亞倫.T.貝克</t>
    <phoneticPr fontId="1" type="noConversion"/>
  </si>
  <si>
    <t>腦內探險隊</t>
    <phoneticPr fontId="1" type="noConversion"/>
  </si>
  <si>
    <t>周志建</t>
    <phoneticPr fontId="1" type="noConversion"/>
  </si>
  <si>
    <t>南絲.格爾馬丁</t>
    <phoneticPr fontId="1" type="noConversion"/>
  </si>
  <si>
    <t>凱莉‧柯利根</t>
    <phoneticPr fontId="1" type="noConversion"/>
  </si>
  <si>
    <t>亨利.克勞德</t>
    <phoneticPr fontId="1" type="noConversion"/>
  </si>
  <si>
    <t>珍.賽佛</t>
    <phoneticPr fontId="1" type="noConversion"/>
  </si>
  <si>
    <t>伊絲特.希克斯,傑瑞.希克斯</t>
    <phoneticPr fontId="1" type="noConversion"/>
  </si>
  <si>
    <t>蘇絢慧</t>
    <phoneticPr fontId="1" type="noConversion"/>
  </si>
  <si>
    <t>周慕姿</t>
    <phoneticPr fontId="1" type="noConversion"/>
  </si>
  <si>
    <t>梅樂蒂.碧緹</t>
    <phoneticPr fontId="1" type="noConversion"/>
  </si>
  <si>
    <t>朴民根</t>
    <phoneticPr fontId="1" type="noConversion"/>
  </si>
  <si>
    <t>鄧惠文</t>
    <phoneticPr fontId="1" type="noConversion"/>
  </si>
  <si>
    <t>許常德</t>
    <phoneticPr fontId="1" type="noConversion"/>
  </si>
  <si>
    <t>孫中興</t>
    <phoneticPr fontId="1" type="noConversion"/>
  </si>
  <si>
    <t>伊東明</t>
    <phoneticPr fontId="1" type="noConversion"/>
  </si>
  <si>
    <t>褚士瑩</t>
    <phoneticPr fontId="1" type="noConversion"/>
  </si>
  <si>
    <t>岸見一郎, 古賀史健</t>
    <phoneticPr fontId="1" type="noConversion"/>
  </si>
  <si>
    <t>丘美珍策劃; 葉怡慧總編輯</t>
    <phoneticPr fontId="1" type="noConversion"/>
  </si>
  <si>
    <t>林從一</t>
    <phoneticPr fontId="1" type="noConversion"/>
  </si>
  <si>
    <t>紀伯侖</t>
    <phoneticPr fontId="1" type="noConversion"/>
  </si>
  <si>
    <t>劉軒</t>
    <phoneticPr fontId="1" type="noConversion"/>
  </si>
  <si>
    <t>TheSchoolofLife</t>
    <phoneticPr fontId="1" type="noConversion"/>
  </si>
  <si>
    <t>艾爾文</t>
    <phoneticPr fontId="1" type="noConversion"/>
  </si>
  <si>
    <t>敏鎬的黑特事務所</t>
    <phoneticPr fontId="1" type="noConversion"/>
  </si>
  <si>
    <t>蔡康永</t>
    <phoneticPr fontId="1" type="noConversion"/>
  </si>
  <si>
    <t>維多麗亞.賓德倫</t>
    <phoneticPr fontId="1" type="noConversion"/>
  </si>
  <si>
    <t>小林昌平</t>
    <phoneticPr fontId="1" type="noConversion"/>
  </si>
  <si>
    <t>小令君</t>
    <phoneticPr fontId="1" type="noConversion"/>
  </si>
  <si>
    <t>老楊的貓頭鷹</t>
    <phoneticPr fontId="1" type="noConversion"/>
  </si>
  <si>
    <t>萬特特等</t>
    <phoneticPr fontId="1" type="noConversion"/>
  </si>
  <si>
    <t>蔡康永</t>
    <phoneticPr fontId="3" type="noConversion"/>
  </si>
  <si>
    <t>威廉‧歐文</t>
    <phoneticPr fontId="3" type="noConversion"/>
  </si>
  <si>
    <t>上地優步</t>
    <phoneticPr fontId="3" type="noConversion"/>
  </si>
  <si>
    <t>陳書梅</t>
    <phoneticPr fontId="1" type="noConversion"/>
  </si>
  <si>
    <t>陳書梅編著 ; 兒童情緒療癒繪本選書小組輯選</t>
    <phoneticPr fontId="1" type="noConversion"/>
  </si>
  <si>
    <t>418.989021 7554 2009</t>
    <phoneticPr fontId="1" type="noConversion"/>
  </si>
  <si>
    <t>192.1 7743</t>
    <phoneticPr fontId="1" type="noConversion"/>
  </si>
  <si>
    <t>177.2 4425-5</t>
    <phoneticPr fontId="1" type="noConversion"/>
  </si>
  <si>
    <t>178.8 8021</t>
    <phoneticPr fontId="1" type="noConversion"/>
  </si>
  <si>
    <t>177.2 7743</t>
    <phoneticPr fontId="1" type="noConversion"/>
  </si>
  <si>
    <t>177.2 2644</t>
    <phoneticPr fontId="1" type="noConversion"/>
  </si>
  <si>
    <t>考拉小巫</t>
    <phoneticPr fontId="1" type="noConversion"/>
  </si>
  <si>
    <t>178.8 4459</t>
    <phoneticPr fontId="1" type="noConversion"/>
  </si>
  <si>
    <t>178.8 3640</t>
    <phoneticPr fontId="1" type="noConversion"/>
  </si>
  <si>
    <t>你和我之間：找到遠不孤單，近不受傷，剛剛好的距離</t>
  </si>
  <si>
    <t>177.3 8056</t>
    <phoneticPr fontId="1" type="noConversion"/>
  </si>
  <si>
    <t>為什麼我們總是愛錯? : 梳理你的原生家庭, 走出鬼打牆的愛情</t>
  </si>
  <si>
    <t>544.7 4443</t>
    <phoneticPr fontId="1" type="noConversion"/>
  </si>
  <si>
    <t>「人生索書號」主題館藏常設展書單</t>
    <phoneticPr fontId="1" type="noConversion"/>
  </si>
  <si>
    <t>堅強是你說了一輩子的謊</t>
  </si>
  <si>
    <t>艾莉</t>
    <phoneticPr fontId="1" type="noConversion"/>
  </si>
  <si>
    <t>863.487 4444-16(35)-1</t>
    <phoneticPr fontId="1" type="noConversion"/>
  </si>
  <si>
    <t>雖然想死, 但還是想吃辣炒年糕. 2  : 身心俱疲, 卻渾然不覺, 一位「輕鬱症」女孩與精神科醫師的12週療癒對話, 陪你擁抱不完美的自己</t>
    <phoneticPr fontId="3" type="noConversion"/>
  </si>
  <si>
    <t>雖然想死, 但還是想吃辣炒年糕 : 身心俱疲, 卻渾然不覺, 一位「輕鬱症」女孩與精神科醫師的12週療癒對話, 陪你擁抱不完美的自己</t>
  </si>
  <si>
    <t>415.985 2634 2020印刷</t>
    <phoneticPr fontId="1" type="noConversion"/>
  </si>
  <si>
    <t>以我之名 : 寫給獨一無二的自己</t>
  </si>
  <si>
    <t>863.487 1164(35)-13</t>
    <phoneticPr fontId="1" type="noConversion"/>
  </si>
  <si>
    <t>無法成為你期待的樣子,我不抱歉</t>
    <phoneticPr fontId="1" type="noConversion"/>
  </si>
  <si>
    <t>863.487 7510-1(35)-5</t>
    <phoneticPr fontId="1" type="noConversion"/>
  </si>
  <si>
    <t>努力多久才可以喊累</t>
    <phoneticPr fontId="1" type="noConversion"/>
  </si>
  <si>
    <t>863.487 4444-16(35)-2  2021</t>
    <phoneticPr fontId="1" type="noConversion"/>
  </si>
  <si>
    <t>鴨子小姐</t>
    <phoneticPr fontId="1" type="noConversion"/>
  </si>
  <si>
    <t>862.6 6719</t>
    <phoneticPr fontId="1" type="noConversion"/>
  </si>
  <si>
    <t>小池一夫</t>
    <phoneticPr fontId="1" type="noConversion"/>
  </si>
  <si>
    <t>177.2 9031 2021印刷</t>
    <phoneticPr fontId="1" type="noConversion"/>
  </si>
  <si>
    <t>權螺濱</t>
    <phoneticPr fontId="1" type="noConversion"/>
  </si>
  <si>
    <t>177.2 4453-1</t>
    <phoneticPr fontId="1" type="noConversion"/>
  </si>
  <si>
    <t>誰都是帶著心碎前行</t>
    <phoneticPr fontId="1" type="noConversion"/>
  </si>
  <si>
    <t>177.2 4024-3</t>
    <phoneticPr fontId="1" type="noConversion"/>
  </si>
  <si>
    <t>177.2 4444-11</t>
    <phoneticPr fontId="1" type="noConversion"/>
  </si>
  <si>
    <t>莊雅菁</t>
    <phoneticPr fontId="1" type="noConversion"/>
  </si>
  <si>
    <t>177.2 4474-1</t>
    <phoneticPr fontId="1" type="noConversion"/>
  </si>
  <si>
    <t>這不是你的錯：僅此一次的人生，你可以活得更自由</t>
    <phoneticPr fontId="1" type="noConversion"/>
  </si>
  <si>
    <t>192.1 9031</t>
    <phoneticPr fontId="1" type="noConversion"/>
  </si>
  <si>
    <t>傑.謝帝作</t>
  </si>
  <si>
    <t>177.2 0400</t>
    <phoneticPr fontId="1" type="noConversion"/>
  </si>
  <si>
    <t>1分鐘掃描人心!情緒心理學速查詞典</t>
    <phoneticPr fontId="1" type="noConversion"/>
  </si>
  <si>
    <t>173.76 8085</t>
    <phoneticPr fontId="1" type="noConversion"/>
  </si>
  <si>
    <t>848.7 1041-5(35)-4</t>
    <phoneticPr fontId="1" type="noConversion"/>
  </si>
  <si>
    <t>野村總一郎</t>
    <phoneticPr fontId="1" type="noConversion"/>
  </si>
  <si>
    <t>176.4 6742</t>
    <phoneticPr fontId="1" type="noConversion"/>
  </si>
  <si>
    <t>226.65 4461</t>
    <phoneticPr fontId="1" type="noConversion"/>
  </si>
  <si>
    <t>原子習慣 : 細微改變帶來巨大成就的實證法則</t>
  </si>
  <si>
    <t>176.74 4021</t>
    <phoneticPr fontId="1" type="noConversion"/>
  </si>
  <si>
    <t>176.51 6050 2021印刷</t>
    <phoneticPr fontId="1" type="noConversion"/>
  </si>
  <si>
    <t>177.2 4424-10</t>
    <phoneticPr fontId="1" type="noConversion"/>
  </si>
  <si>
    <t>177.2 3372 2019印刷</t>
    <phoneticPr fontId="1" type="noConversion"/>
  </si>
  <si>
    <t>191.9 4121</t>
    <phoneticPr fontId="1" type="noConversion"/>
  </si>
  <si>
    <t>176.52 7722</t>
    <phoneticPr fontId="1" type="noConversion"/>
  </si>
  <si>
    <t>恰如其分的自尊</t>
    <phoneticPr fontId="1" type="noConversion"/>
  </si>
  <si>
    <t>173 3021 2021</t>
    <phoneticPr fontId="1" type="noConversion"/>
  </si>
  <si>
    <t>跟自己作伴：找回獨處不心慌的安定力量</t>
  </si>
  <si>
    <t>蔡惠芳</t>
    <phoneticPr fontId="1" type="noConversion"/>
  </si>
  <si>
    <t>177.2 4454-1</t>
    <phoneticPr fontId="1" type="noConversion"/>
  </si>
  <si>
    <t>每天練習, 成為更好的自己</t>
  </si>
  <si>
    <t>192.4 3832</t>
    <phoneticPr fontId="1" type="noConversion"/>
  </si>
  <si>
    <t>你可以生氣, 但不要越想越氣 : 停止情緒化思考、不再與對錯拔河, 從此擺脫「地雷型」人設!</t>
  </si>
  <si>
    <t>176.5 1220-1</t>
    <phoneticPr fontId="1" type="noConversion"/>
  </si>
  <si>
    <t>不焦慮的心理課 : 心理學博士教你善用科學方法,消解生活中的不安與混亂,不再窮忙!</t>
  </si>
  <si>
    <t>176.527 4452</t>
    <phoneticPr fontId="1" type="noConversion"/>
  </si>
  <si>
    <t xml:space="preserve">夏林清, 王淑娟, 朱瑩琪, 江怡臨, 李丹鳳, 范文千, 鄭麗貞 </t>
  </si>
  <si>
    <t>544.1 1043-1</t>
    <phoneticPr fontId="1" type="noConversion"/>
  </si>
  <si>
    <t>有病的其實是我媽,卻要我去諮商 : 寫給青少年和家長的心理圖文書</t>
  </si>
  <si>
    <t>大衛.古席翁, 穆佐合著</t>
  </si>
  <si>
    <t>173.1 4008</t>
    <phoneticPr fontId="1" type="noConversion"/>
  </si>
  <si>
    <t>就算不能與大家和睦相處，也沒關係：不寂寞也不累，保持你我適當的距離，讓心更自在的「人際關係排毒」</t>
  </si>
  <si>
    <t>跳舞蝸牛</t>
    <phoneticPr fontId="1" type="noConversion"/>
  </si>
  <si>
    <t>177.3 6285</t>
    <phoneticPr fontId="1" type="noConversion"/>
  </si>
  <si>
    <t>我想跟你好好說話 : 賴佩霞的六堂「非暴力溝通」入門課</t>
  </si>
  <si>
    <t>177.1 5721</t>
    <phoneticPr fontId="1" type="noConversion"/>
  </si>
  <si>
    <t>社交恐懼症 : 不孤單生存指南</t>
  </si>
  <si>
    <t>176.527 2742</t>
    <phoneticPr fontId="1" type="noConversion"/>
  </si>
  <si>
    <t>也許你該找人聊聊 : 一個諮商心理師與她的心理師,以及我們的生活</t>
  </si>
  <si>
    <t>178.4 4424</t>
    <phoneticPr fontId="1" type="noConversion"/>
  </si>
  <si>
    <t>我們的365天：學會每天問一題，成為聊不停的親密關係</t>
  </si>
  <si>
    <t>艾莉西亞.姆諾茲</t>
    <phoneticPr fontId="1" type="noConversion"/>
  </si>
  <si>
    <t>544.7 4708</t>
    <phoneticPr fontId="1" type="noConversion"/>
  </si>
  <si>
    <t>我需要你的愛，更需要找到自己：靈魂伴侶、業力激情、雙生火焰――從此生必將經歷的「三段愛」，了解愛情的最終使命</t>
  </si>
  <si>
    <t>凱特. 蘿絲</t>
    <phoneticPr fontId="1" type="noConversion"/>
  </si>
  <si>
    <t>199.8 6022</t>
    <phoneticPr fontId="1" type="noConversion"/>
  </si>
  <si>
    <t>被時間留下的人：唯有失去，才足以讓我們成為一個大人</t>
  </si>
  <si>
    <t>P's</t>
    <phoneticPr fontId="1" type="noConversion"/>
  </si>
  <si>
    <t>544.37 3467</t>
    <phoneticPr fontId="1" type="noConversion"/>
  </si>
  <si>
    <t>男人的愛情研究室：談一場不追不求的戀愛</t>
  </si>
  <si>
    <t>Mr. P</t>
    <phoneticPr fontId="1" type="noConversion"/>
  </si>
  <si>
    <t>544.37 2624</t>
    <phoneticPr fontId="1" type="noConversion"/>
  </si>
  <si>
    <t>一個人，你也要活得晴空萬里</t>
  </si>
  <si>
    <t>角子</t>
    <phoneticPr fontId="1" type="noConversion"/>
  </si>
  <si>
    <t>544.37 2717-1</t>
    <phoneticPr fontId="1" type="noConversion"/>
  </si>
  <si>
    <t>你已走遠，我還在練習道別</t>
    <phoneticPr fontId="1" type="noConversion"/>
  </si>
  <si>
    <t>渺渺</t>
    <phoneticPr fontId="1" type="noConversion"/>
  </si>
  <si>
    <t>863.487 3939(35)-1</t>
    <phoneticPr fontId="1" type="noConversion"/>
  </si>
  <si>
    <t>圖解戀愛心理學 : 談戀愛就像心理戰!你的愛情, 有多少真心話和大冒險?史上最強情場攻心術與識人術</t>
  </si>
  <si>
    <t>544.37014 3786</t>
    <phoneticPr fontId="1" type="noConversion"/>
  </si>
  <si>
    <t>我想為你推薦一本書：沒錯，這就是我最喜歡做的事</t>
  </si>
  <si>
    <t>花田菜菜子</t>
    <phoneticPr fontId="1" type="noConversion"/>
  </si>
  <si>
    <t>177.2 4464-3 2021印刷</t>
    <phoneticPr fontId="1" type="noConversion"/>
  </si>
  <si>
    <t>785.38 7144 7144 2021印刷</t>
    <phoneticPr fontId="1" type="noConversion"/>
  </si>
  <si>
    <t>大家都這麼說, 所以就得這麼做嗎? : 11個自我提問,引導出屬於自己的最佳選項</t>
  </si>
  <si>
    <t>177.2 3164</t>
    <phoneticPr fontId="1" type="noConversion"/>
  </si>
  <si>
    <t>第二人生,你好</t>
  </si>
  <si>
    <t>544.83 4412</t>
    <phoneticPr fontId="1" type="noConversion"/>
  </si>
  <si>
    <t>漂流青年：1990後出生的我們╳一件襯衫</t>
  </si>
  <si>
    <t>黃山料</t>
    <phoneticPr fontId="1" type="noConversion"/>
  </si>
  <si>
    <t>177.2 4429-1 2021印刷</t>
    <phoneticPr fontId="1" type="noConversion"/>
  </si>
  <si>
    <t>好好生活 慢慢相遇：30歲，想把溫柔留給自己</t>
  </si>
  <si>
    <t>177.2 4429</t>
    <phoneticPr fontId="1" type="noConversion"/>
  </si>
  <si>
    <t>那些生命中的微光：關於愛與勇氣的十個精采人生</t>
  </si>
  <si>
    <t>陳雅琳</t>
    <phoneticPr fontId="1" type="noConversion"/>
  </si>
  <si>
    <t>177.2 7571</t>
    <phoneticPr fontId="1" type="noConversion"/>
  </si>
  <si>
    <t>郎祖筠的FUN演生活學：站在「生活」的舞台上，每個人都是天生的好演員！「千面女郎」郎祖筠首次公開淬鍊30年的表演心法與生活哲學！</t>
  </si>
  <si>
    <t>郎祖筠</t>
    <phoneticPr fontId="1" type="noConversion"/>
  </si>
  <si>
    <t>980 3738</t>
    <phoneticPr fontId="1" type="noConversion"/>
  </si>
  <si>
    <t>做夢的勇氣：不放棄熱情，也不要忘記內心</t>
  </si>
  <si>
    <t>門田英司</t>
    <phoneticPr fontId="1" type="noConversion"/>
  </si>
  <si>
    <t>177.2 7764-1</t>
    <phoneticPr fontId="1" type="noConversion"/>
  </si>
  <si>
    <t>世界不是我們這種笨蛋想的那麼簡單：從屏東到英國只有8小時時差，卻改變我20年的眼界</t>
  </si>
  <si>
    <t>張育聖</t>
    <phoneticPr fontId="1" type="noConversion"/>
  </si>
  <si>
    <t>192.1 1101</t>
    <phoneticPr fontId="1" type="noConversion"/>
  </si>
  <si>
    <t>沒有人天生勇敢，而勇氣是可以練習的：拓展勇氣邊界，定義全新的自己，我從絲路重機之旅學會的十三件事</t>
  </si>
  <si>
    <t>法蘭茲卡. 伊絲莉</t>
    <phoneticPr fontId="1" type="noConversion"/>
  </si>
  <si>
    <t>177.2 2724-1</t>
    <phoneticPr fontId="1" type="noConversion"/>
  </si>
  <si>
    <t>接受不完美的勇氣. 2, 認識自己與改變自己的100句自我革命</t>
    <phoneticPr fontId="1" type="noConversion"/>
  </si>
  <si>
    <t>放下執著的練習 : 「這樣,也很好」的生活方式</t>
    <phoneticPr fontId="1" type="noConversion"/>
  </si>
  <si>
    <t>露絲.蘇庫普</t>
    <phoneticPr fontId="1" type="noConversion"/>
  </si>
  <si>
    <t>哈洛德.柯依瑟爾</t>
    <phoneticPr fontId="1" type="noConversion"/>
  </si>
  <si>
    <t>克里斯托夫.安德烈, 弗朗索瓦.勒洛爾</t>
    <phoneticPr fontId="1" type="noConversion"/>
  </si>
  <si>
    <t>與焦慮和解. 2 : 破除自我批判、極端思維、逃避心理,洞悉壞習慣根源,使你過得更快樂的自我療癒指南</t>
    <phoneticPr fontId="3" type="noConversion"/>
  </si>
  <si>
    <t>為什麼總是感到很受傷 : 五個精神分析的真實故事,帶你找到不斷逃跑的自己</t>
    <phoneticPr fontId="1" type="noConversion"/>
  </si>
  <si>
    <t>蓋.溫奇</t>
    <phoneticPr fontId="1" type="noConversion"/>
  </si>
  <si>
    <t>游祥禾</t>
    <phoneticPr fontId="1" type="noConversion"/>
  </si>
  <si>
    <t>黃揚名, 張琳琳</t>
    <phoneticPr fontId="1" type="noConversion"/>
  </si>
  <si>
    <t>擁抱 : 沒有任何一個擁抱該被忘記</t>
    <phoneticPr fontId="1" type="noConversion"/>
  </si>
  <si>
    <t xml:space="preserve">我也不想一直當好人 : 把痛苦、走偏的關係,勇敢退貨,只留下對的人 </t>
    <phoneticPr fontId="1" type="noConversion"/>
  </si>
  <si>
    <t>克萊兒.伊斯特姆</t>
    <phoneticPr fontId="1" type="noConversion"/>
  </si>
  <si>
    <t>蘿蕊.葛利布</t>
    <phoneticPr fontId="1" type="noConversion"/>
  </si>
  <si>
    <t xml:space="preserve">愛情非童話 : 給妳的床邊故事 </t>
    <phoneticPr fontId="1" type="noConversion"/>
  </si>
  <si>
    <t>愛情社會學. 2 : 學著, 好好分</t>
    <phoneticPr fontId="1" type="noConversion"/>
  </si>
  <si>
    <t>非常關係</t>
    <phoneticPr fontId="1" type="noConversion"/>
  </si>
  <si>
    <t>澀谷昌三</t>
    <phoneticPr fontId="1" type="noConversion"/>
  </si>
  <si>
    <t>梅伊.馬斯克</t>
    <phoneticPr fontId="1" type="noConversion"/>
  </si>
  <si>
    <t>河田真誠</t>
    <phoneticPr fontId="1" type="noConversion"/>
  </si>
  <si>
    <t>bonpon</t>
    <phoneticPr fontId="1" type="noConversion"/>
  </si>
  <si>
    <t>先知</t>
    <phoneticPr fontId="1" type="noConversion"/>
  </si>
  <si>
    <t>你的煩惱, 哲學家都有答案</t>
    <phoneticPr fontId="1" type="noConversion"/>
  </si>
  <si>
    <t>那些電影教我的事</t>
    <phoneticPr fontId="1" type="noConversion"/>
  </si>
  <si>
    <t>從沉鬱到淡定 : 大學生情緒療癒繪本解題書目</t>
    <phoneticPr fontId="1" type="noConversion"/>
  </si>
  <si>
    <t>焦慮是禮物:24個練習, 學習自我治癒技巧, 擁抱真實的自己</t>
  </si>
  <si>
    <t>雪瑞兒.保羅</t>
  </si>
  <si>
    <t>形式</t>
    <phoneticPr fontId="1" type="noConversion"/>
  </si>
  <si>
    <t>實體書</t>
    <phoneticPr fontId="1" type="noConversion"/>
  </si>
  <si>
    <t>電子書</t>
    <phoneticPr fontId="1" type="noConversion"/>
  </si>
  <si>
    <t xml:space="preserve">想太多也沒關係 : 如何紓解紛亂的思緒?不再對人生感到厭倦! </t>
    <phoneticPr fontId="1" type="noConversion"/>
  </si>
  <si>
    <t>其實你很好：停止自我苛責，擁抱內在小孩，和死纏爛打的焦慮Say Goodbye！</t>
    <phoneticPr fontId="1" type="noConversion"/>
  </si>
  <si>
    <t>為什麼不愛我：療癒無愛童年的傷痛</t>
    <phoneticPr fontId="1" type="noConversion"/>
  </si>
  <si>
    <t xml:space="preserve">失落的一角會見大圓滿 </t>
    <phoneticPr fontId="1" type="noConversion"/>
  </si>
  <si>
    <t>不再試著 修補生命 : 覺醒、面對,全然接納每一個不完美的自己</t>
    <phoneticPr fontId="3" type="noConversion"/>
  </si>
  <si>
    <t>我不是完美小孩（平裝）</t>
    <phoneticPr fontId="1" type="noConversion"/>
  </si>
  <si>
    <t>接受不完美的勇氣：阿德勒100句人生革命（十萬本紀念精裝版）</t>
    <phoneticPr fontId="1" type="noConversion"/>
  </si>
  <si>
    <t xml:space="preserve">勇敢不完美 : 拋下這世界為你強加的規則,現在開始,為自己大膽的活 </t>
    <phoneticPr fontId="1" type="noConversion"/>
  </si>
  <si>
    <t>在不完美的生活裡，找到完整的自己</t>
    <phoneticPr fontId="1" type="noConversion"/>
  </si>
  <si>
    <t>幸好不漂亮</t>
    <phoneticPr fontId="1" type="noConversion"/>
  </si>
  <si>
    <t>過度努力 : 每個「過度」,都是傷的證明</t>
    <phoneticPr fontId="1" type="noConversion"/>
  </si>
  <si>
    <t xml:space="preserve">相信自己很棒 </t>
    <phoneticPr fontId="1" type="noConversion"/>
  </si>
  <si>
    <t xml:space="preserve">你很特別 : 經典版 </t>
    <phoneticPr fontId="1" type="noConversion"/>
  </si>
  <si>
    <t>朵朵小語 : 你就是美麗的小宇宙</t>
    <phoneticPr fontId="1" type="noConversion"/>
  </si>
  <si>
    <t>懶，讓你變更好：做得少卻獲得更多的正念藝術</t>
    <phoneticPr fontId="1" type="noConversion"/>
  </si>
  <si>
    <t>明天再勇敢也沒問題</t>
    <phoneticPr fontId="1" type="noConversion"/>
  </si>
  <si>
    <t>就算忙盲茫 我決定給自己一點時間</t>
    <phoneticPr fontId="1" type="noConversion"/>
  </si>
  <si>
    <t>如果不行，就逃跑吧！：捨棄各種執著，拯救總想成為他人眼中期待的自己</t>
    <phoneticPr fontId="1" type="noConversion"/>
  </si>
  <si>
    <t>我想躲起來一下</t>
    <phoneticPr fontId="1" type="noConversion"/>
  </si>
  <si>
    <t>已經在家了，但還是好想回家：真羨慕蝸牛，因為牠的家好近</t>
    <phoneticPr fontId="1" type="noConversion"/>
  </si>
  <si>
    <t>寂寞長大了</t>
    <phoneticPr fontId="1" type="noConversion"/>
  </si>
  <si>
    <t>請容許我悲傷</t>
    <phoneticPr fontId="3" type="noConversion"/>
  </si>
  <si>
    <t>我想成為不錯的人 雖然這並不容易</t>
    <phoneticPr fontId="1" type="noConversion"/>
  </si>
  <si>
    <t>Cup Of Therapy心累了，來抱抱吧</t>
    <phoneticPr fontId="1" type="noConversion"/>
  </si>
  <si>
    <t>悲傷，讓我抱抱你</t>
    <phoneticPr fontId="1" type="noConversion"/>
  </si>
  <si>
    <t>所有溫柔都是你的隱喻</t>
    <phoneticPr fontId="1" type="noConversion"/>
  </si>
  <si>
    <t>吃飽睡飽，人生不怕</t>
    <phoneticPr fontId="1" type="noConversion"/>
  </si>
  <si>
    <t>人生，一點也不BLUE</t>
    <phoneticPr fontId="1" type="noConversion"/>
  </si>
  <si>
    <t>不再假裝沒關係 : 我無法更認真了。比起成為合格的大人, 更想認同那個無能為力的自己</t>
    <phoneticPr fontId="1" type="noConversion"/>
  </si>
  <si>
    <t>練習,喜歡自己 : 一天一點,比昨天更喜歡今天的自己 </t>
    <phoneticPr fontId="1" type="noConversion"/>
  </si>
  <si>
    <t xml:space="preserve">情緒寄生 : 與自我和解的34則情感教育 </t>
    <phoneticPr fontId="1" type="noConversion"/>
  </si>
  <si>
    <t xml:space="preserve">緣來,我愛你 : 遇見值得被愛的自己 </t>
    <phoneticPr fontId="1" type="noConversion"/>
  </si>
  <si>
    <t xml:space="preserve">愛.生活與學習 </t>
    <phoneticPr fontId="1" type="noConversion"/>
  </si>
  <si>
    <t>你過的,是誰的人生? : 如實長出生命力量的5種鍛練</t>
    <phoneticPr fontId="3" type="noConversion"/>
  </si>
  <si>
    <t>與自己和好如初</t>
    <phoneticPr fontId="1" type="noConversion"/>
  </si>
  <si>
    <t>找回愛與尊重的自尊課 : 擁有安穩的自尊,安心成為自己,在關係裡自由自在</t>
    <phoneticPr fontId="3" type="noConversion"/>
  </si>
  <si>
    <t>你值得被理解</t>
    <phoneticPr fontId="1" type="noConversion"/>
  </si>
  <si>
    <t>遇見完形的我：用覺察、選擇、責任與自己和好，解鎖人生難題</t>
    <phoneticPr fontId="1" type="noConversion"/>
  </si>
  <si>
    <t>一切都會好好的：即使是最漫長的一天，你也值得滿滿的愛</t>
    <phoneticPr fontId="1" type="noConversion"/>
  </si>
  <si>
    <t>立下界限：卸除生命中不必要的內疚感，找回平靜，成為溫柔且堅定的自己</t>
    <phoneticPr fontId="1" type="noConversion"/>
  </si>
  <si>
    <t>給總是假裝堅強、逃避傷痛的你：解開童年創傷的心理圈套，運用自我對話，療癒不安與焦慮</t>
    <phoneticPr fontId="1" type="noConversion"/>
  </si>
  <si>
    <t xml:space="preserve">柔軟的勇氣 : 當世界企圖淹沒你時,如何堅守自己心中最美好的信念 </t>
    <phoneticPr fontId="1" type="noConversion"/>
  </si>
  <si>
    <t>我就是沒辦法不在乎 : 鈍感世界中, 給高敏感族的人際關係指南</t>
    <phoneticPr fontId="1" type="noConversion"/>
  </si>
  <si>
    <t>內疚清理練習：寫給經常苛責自己的你</t>
    <phoneticPr fontId="1" type="noConversion"/>
  </si>
  <si>
    <t>你真的不必討好所有人</t>
    <phoneticPr fontId="1" type="noConversion"/>
  </si>
  <si>
    <t>他們都說妳「應該」 : 好女孩與好女人的疼痛養成</t>
    <phoneticPr fontId="1" type="noConversion"/>
  </si>
  <si>
    <t>我的存在是世界上最美好的禮物：被拒絕，不代表自己不夠好。有人不了解你，不代表你不值得被了解</t>
    <phoneticPr fontId="1" type="noConversion"/>
  </si>
  <si>
    <t>僧人心態 : 從道場到職場,訓練你的心,過著平靜而有目標的每一天</t>
    <phoneticPr fontId="1" type="noConversion"/>
  </si>
  <si>
    <t xml:space="preserve">信任的療癒力 : 相信自己敝開自我,擁抱真正的愛與親密 </t>
    <phoneticPr fontId="1" type="noConversion"/>
  </si>
  <si>
    <t>事情沒有那麼糟：給不小心就想太多的你的情緒療癒指南</t>
    <phoneticPr fontId="1" type="noConversion"/>
  </si>
  <si>
    <t>信任生命的動力</t>
    <phoneticPr fontId="1" type="noConversion"/>
  </si>
  <si>
    <t>我的生活不可能那麼壞</t>
    <phoneticPr fontId="1" type="noConversion"/>
  </si>
  <si>
    <t>月亮是夜晚唯一的光芒</t>
    <phoneticPr fontId="1" type="noConversion"/>
  </si>
  <si>
    <t xml:space="preserve">亞里斯多德會怎麼做? : 透過理性力量療癒自我 </t>
    <phoneticPr fontId="1" type="noConversion"/>
  </si>
  <si>
    <t xml:space="preserve">不執著的生活工作術 : 心理醫生教我的淡定人生魔法 </t>
    <phoneticPr fontId="1" type="noConversion"/>
  </si>
  <si>
    <t>展出中</t>
    <phoneticPr fontId="1" type="noConversion"/>
  </si>
  <si>
    <t>狀態</t>
    <phoneticPr fontId="1" type="noConversion"/>
  </si>
  <si>
    <t>可借閱</t>
    <phoneticPr fontId="1" type="noConversion"/>
  </si>
  <si>
    <t>自我覺察：朝向內在快樂的過程</t>
    <phoneticPr fontId="1" type="noConversion"/>
  </si>
  <si>
    <t>創造生命的奇蹟：影響五千萬人的自我療癒經典（全新增訂版）</t>
    <phoneticPr fontId="1" type="noConversion"/>
  </si>
  <si>
    <t>靜心的優雅節奏</t>
    <phoneticPr fontId="1" type="noConversion"/>
  </si>
  <si>
    <t>鏡子練習：21天創造生命的奇蹟</t>
    <phoneticPr fontId="1" type="noConversion"/>
  </si>
  <si>
    <t>天生富有：在豐裕的收成中享受生活</t>
    <phoneticPr fontId="1" type="noConversion"/>
  </si>
  <si>
    <t>在診療室遇見老子：療癒10萬人的日本精神科名醫，教你32個「零批判」思考模式</t>
    <phoneticPr fontId="1" type="noConversion"/>
  </si>
  <si>
    <t>你的煩惱不是你的煩惱</t>
    <phoneticPr fontId="1" type="noConversion"/>
  </si>
  <si>
    <t>尋找全球幸福關鍵字 : 學會世界30國的快樂祕方</t>
    <phoneticPr fontId="1" type="noConversion"/>
  </si>
  <si>
    <t>正向幸福學 : 心理專家教你重構正向思考, 取代負面自我對話, 幫助你提昇自信, 改善關係</t>
    <phoneticPr fontId="1" type="noConversion"/>
  </si>
  <si>
    <t>翻轉第二人生 : 做你喜歡、讓你幸福的事</t>
    <phoneticPr fontId="1" type="noConversion"/>
  </si>
  <si>
    <t>為什麼我們明明過得很好卻不快樂? : 關於幸福生活,哲學家有話要說</t>
    <phoneticPr fontId="1" type="noConversion"/>
  </si>
  <si>
    <t xml:space="preserve">童年的傷,情緒都知道 : 26個練習,擁抱內在陰鬱小孩,掙脫潛藏的家庭創傷陰影,找回信任與愛 </t>
    <phoneticPr fontId="1" type="noConversion"/>
  </si>
  <si>
    <t xml:space="preserve">內在小孩 : 在荷歐波諾波諾中遇見真正的自己 </t>
    <phoneticPr fontId="1" type="noConversion"/>
  </si>
  <si>
    <t>愈成熟，愈天真：與自己的內在小孩重逢</t>
    <phoneticPr fontId="1" type="noConversion"/>
  </si>
  <si>
    <t>給覺得不夠好而討厭自己的你：擺脫羞愧，卸下防衛，停止自我懲罰的82個練習</t>
    <phoneticPr fontId="1" type="noConversion"/>
  </si>
  <si>
    <t xml:space="preserve">情緖陰影 : 「心靈整合之父」榮格 帶你認識內在原型, 享受情緖自由 </t>
    <phoneticPr fontId="1" type="noConversion"/>
  </si>
  <si>
    <t xml:space="preserve">情緒靈敏力 : 哈佛心理學家教你4步驟與情緒脫鉤 </t>
    <phoneticPr fontId="1" type="noConversion"/>
  </si>
  <si>
    <t xml:space="preserve">與焦慮和解 : 克服過度完美主義.拖延症.害怕批評, 從自我檢測中找回生活平衡的實用指南 </t>
    <phoneticPr fontId="1" type="noConversion"/>
  </si>
  <si>
    <t xml:space="preserve">原來,我們都對自我誤解太深 : 從印度哲學思維,找回真實的自己 </t>
    <phoneticPr fontId="1" type="noConversion"/>
  </si>
  <si>
    <t xml:space="preserve">每個人都想學的焦慮課 : 用認知行為療法擺脫社交恐懼、黑暗心理、憂慮壓力,學習善待自己 </t>
    <phoneticPr fontId="1" type="noConversion"/>
  </si>
  <si>
    <t>微笑憂鬱：社群時代，日益加劇的慢性心理中毒</t>
    <phoneticPr fontId="1" type="noConversion"/>
  </si>
  <si>
    <t>情緒自癒：七種常遇心理傷害與急救對策</t>
    <phoneticPr fontId="1" type="noConversion"/>
  </si>
  <si>
    <t xml:space="preserve">跟家庭的傷說再見 : 與生命和解的故事療癒 </t>
    <phoneticPr fontId="1" type="noConversion"/>
  </si>
  <si>
    <t xml:space="preserve">高敏感是種天賦. 2, 實踐篇 : 與眾不同的內在力量 </t>
  </si>
  <si>
    <t>173.73 7724-2</t>
  </si>
  <si>
    <t xml:space="preserve">吸引力漩渦 : 增進人際關係的吸引力法則 </t>
    <phoneticPr fontId="1" type="noConversion"/>
  </si>
  <si>
    <t>女人的計畫 : 經歷過家暴、挫折、貧窮後,她仍保有美麗、冒險、家庭、成功、健康。她是鋼鐵人伊隆.馬斯克的媽媽。</t>
    <phoneticPr fontId="1" type="noConversion"/>
  </si>
  <si>
    <t>電子書</t>
    <phoneticPr fontId="1" type="noConversion"/>
  </si>
  <si>
    <t>可借閱</t>
    <phoneticPr fontId="1" type="noConversion"/>
  </si>
  <si>
    <t>致無法拒絕長大的我們</t>
    <phoneticPr fontId="1" type="noConversion"/>
  </si>
  <si>
    <t>宮能安</t>
    <phoneticPr fontId="1" type="noConversion"/>
  </si>
  <si>
    <t>高敏感者愛自己的19個練習</t>
    <phoneticPr fontId="1" type="noConversion"/>
  </si>
  <si>
    <t>長沼睦雄</t>
    <phoneticPr fontId="1" type="noConversion"/>
  </si>
  <si>
    <t>被批評的勇氣：為什麼我們那麼在意別人的評價，卻又總是喜愛議論他人?</t>
    <phoneticPr fontId="1" type="noConversion"/>
  </si>
  <si>
    <t>泰莉. 艾普特</t>
    <phoneticPr fontId="1" type="noConversion"/>
  </si>
  <si>
    <t>面對情緒攻擊的勇氣：害怕衝突, 更不想忍氣吞聲, 如何閃避、巧妙回擊?</t>
    <phoneticPr fontId="1" type="noConversion"/>
  </si>
  <si>
    <t>關係是傷也是藥：家族治療二十八年的反思筆記</t>
  </si>
  <si>
    <t>賈紅鶯</t>
    <phoneticPr fontId="1" type="noConversion"/>
  </si>
  <si>
    <t xml:space="preserve">HyRead eBook </t>
  </si>
  <si>
    <t>生命不斷對你訴說的是...... : 歐普拉覺醒的勇氣</t>
  </si>
  <si>
    <t>歐普拉. 溫弗蕾</t>
    <phoneticPr fontId="1" type="noConversion"/>
  </si>
  <si>
    <t>能自處，也能跟別人好好相處：成熟大人該有的33個心理習慣</t>
  </si>
  <si>
    <t>好好回話，開啟好關係：用三句話暖進人心，做個支撐他人的成熟大人</t>
  </si>
  <si>
    <t>鄭惠信</t>
    <phoneticPr fontId="1" type="noConversion"/>
  </si>
  <si>
    <t>黑川伊保子</t>
    <phoneticPr fontId="1" type="noConversion"/>
  </si>
  <si>
    <t>打造戀愛腦：【男女關係學必讀】以戀愛腦作為武器，當個愛情大贏家</t>
  </si>
  <si>
    <t>愛情，不只順其自然：主動、被動，不如有技巧的互動</t>
  </si>
  <si>
    <t>亞瑟</t>
    <phoneticPr fontId="1" type="noConversion"/>
  </si>
  <si>
    <t>照亮憂鬱黑洞的一束光：重新與世界連結 走出藍色深海</t>
  </si>
  <si>
    <t>約翰. 海利</t>
    <phoneticPr fontId="1" type="noConversion"/>
  </si>
  <si>
    <t>白洗嬉</t>
    <phoneticPr fontId="1" type="noConversion"/>
  </si>
  <si>
    <t>張曼娟</t>
    <phoneticPr fontId="1" type="noConversion"/>
  </si>
  <si>
    <t>肆一</t>
    <phoneticPr fontId="1" type="noConversion"/>
  </si>
  <si>
    <t>勞倫斯.薛爾特</t>
    <phoneticPr fontId="3" type="noConversion"/>
  </si>
  <si>
    <t>艾娃.伊蘭</t>
    <phoneticPr fontId="3" type="noConversion"/>
  </si>
  <si>
    <t>克麗歐.韋德</t>
    <phoneticPr fontId="1" type="noConversion"/>
  </si>
  <si>
    <t>韓在媛</t>
    <phoneticPr fontId="1" type="noConversion"/>
  </si>
  <si>
    <t>露比.瓊斯</t>
    <phoneticPr fontId="3" type="noConversion"/>
  </si>
  <si>
    <t>金允那</t>
    <phoneticPr fontId="1" type="noConversion"/>
  </si>
  <si>
    <t>不朽</t>
    <phoneticPr fontId="1" type="noConversion"/>
  </si>
  <si>
    <t>詹宇</t>
    <phoneticPr fontId="1" type="noConversion"/>
  </si>
  <si>
    <t>露易絲.賀</t>
    <phoneticPr fontId="3" type="noConversion"/>
  </si>
  <si>
    <t>藤田一照</t>
    <phoneticPr fontId="1" type="noConversion"/>
  </si>
  <si>
    <t>詹姆斯.克利爾</t>
    <phoneticPr fontId="1" type="noConversion"/>
  </si>
  <si>
    <t>海倫.羅素</t>
    <phoneticPr fontId="1" type="noConversion"/>
  </si>
  <si>
    <t>諾曼.萊特</t>
    <phoneticPr fontId="1" type="noConversion"/>
  </si>
  <si>
    <t>心屋仁之助</t>
    <phoneticPr fontId="1" type="noConversion"/>
  </si>
  <si>
    <t>吳若權</t>
    <phoneticPr fontId="1" type="noConversion"/>
  </si>
  <si>
    <t>史蒂芬.康拉德.尼德維塞爾</t>
    <phoneticPr fontId="1" type="noConversion"/>
  </si>
  <si>
    <t>金惠男</t>
    <phoneticPr fontId="1" type="noConversion"/>
  </si>
  <si>
    <t>賴佩霞</t>
    <phoneticPr fontId="1" type="noConversion"/>
  </si>
  <si>
    <t>莊博安</t>
    <phoneticPr fontId="1" type="noConversion"/>
  </si>
  <si>
    <t>瑪麗.琳.蕾</t>
    <phoneticPr fontId="3" type="noConversion"/>
  </si>
  <si>
    <t>水ㄤ, 水某</t>
    <phoneticPr fontId="1" type="noConversion"/>
  </si>
  <si>
    <t>「人生索書號」主題館藏常設展主題分類</t>
    <phoneticPr fontId="1" type="noConversion"/>
  </si>
  <si>
    <t>曾旻</t>
    <phoneticPr fontId="1" type="noConversion"/>
  </si>
  <si>
    <t>情緒重建:運用九種認知技巧, 重新和情緒做好朋友</t>
    <phoneticPr fontId="1" type="noConversion"/>
  </si>
  <si>
    <t>擁抱失敗的力量</t>
    <phoneticPr fontId="1" type="noConversion"/>
  </si>
  <si>
    <t>章心妍</t>
    <phoneticPr fontId="1" type="noConversion"/>
  </si>
  <si>
    <t>青春, 就該勇敢選擇:何權峰給學生9種轉變人生的抉擇能力</t>
  </si>
  <si>
    <t>何權峰</t>
    <phoneticPr fontId="1" type="noConversion"/>
  </si>
  <si>
    <t>常少波</t>
    <phoneticPr fontId="1" type="noConversion"/>
  </si>
  <si>
    <t>米克斯</t>
    <phoneticPr fontId="1" type="noConversion"/>
  </si>
  <si>
    <t>不抱怨的智慧:換個角度, 換句話說, 人生大不同!</t>
    <phoneticPr fontId="1" type="noConversion"/>
  </si>
  <si>
    <t>葉舟</t>
    <phoneticPr fontId="1" type="noConversion"/>
  </si>
  <si>
    <t>阿德勒の勇氣哲學:重新認識「最流行」的人性觀點!</t>
  </si>
  <si>
    <t>面對恐懼的勇氣:轉念就好, 勇敢向前行</t>
  </si>
  <si>
    <t>關於人生, 我確實知道......:歐普拉的生命智慧</t>
  </si>
  <si>
    <t>找個奮鬥的正確姿勢:這輩子最重要的事情, 就是學會自己長大!</t>
  </si>
  <si>
    <t>這個世界沒有懷才不遇這件事:公開大多數人努力卻不成功的謎底!</t>
  </si>
  <si>
    <t>愛喝可樂的金叔叔</t>
    <phoneticPr fontId="1" type="noConversion"/>
  </si>
  <si>
    <t>是的, 你就是想得太多</t>
  </si>
  <si>
    <t>李尚龍</t>
    <phoneticPr fontId="1" type="noConversion"/>
  </si>
  <si>
    <t>沒有退路, 才有出路</t>
  </si>
  <si>
    <t>金東奕</t>
    <phoneticPr fontId="1" type="noConversion"/>
  </si>
  <si>
    <t>給在意他人看法而痛苦的我</t>
    <phoneticPr fontId="1" type="noConversion"/>
  </si>
  <si>
    <t>你沒問題, 只欠缺找到自己強項:用「全腦思維分析」找回最強本質, 做事得心應手, 看穿人心跟誰都合得來</t>
  </si>
  <si>
    <t>中村泰彥</t>
    <phoneticPr fontId="1" type="noConversion"/>
  </si>
  <si>
    <t>陳怡彣</t>
    <phoneticPr fontId="1" type="noConversion"/>
  </si>
  <si>
    <t>出發!成為我們期待的大人</t>
  </si>
  <si>
    <t>寧寧的摺耳貓</t>
    <phoneticPr fontId="1" type="noConversion"/>
  </si>
  <si>
    <t>康武思</t>
    <phoneticPr fontId="1" type="noConversion"/>
  </si>
  <si>
    <t>情緒可以改變人的一生:正確引導情緒, 別成為「感覺」的奴隸</t>
  </si>
  <si>
    <t>安一心</t>
    <phoneticPr fontId="1" type="noConversion"/>
  </si>
  <si>
    <t>面對家人的情緒勒索:修煉你的心, 掌握能量流動, 其實你也能做得很好</t>
  </si>
  <si>
    <t>內向心理學:享受一個人的空間, 安靜地發揮影響力, 內向者也能在外向的世界嶄露鋒芒!</t>
  </si>
  <si>
    <t>別讓情緒待在憂慮裡:快速擺脫憂慮, 重拾好情緒的方法</t>
  </si>
  <si>
    <t>受傷的孩子和壞掉的大人</t>
    <phoneticPr fontId="1" type="noConversion"/>
  </si>
  <si>
    <t>陳志恆</t>
    <phoneticPr fontId="1" type="noConversion"/>
  </si>
  <si>
    <t>開始享受獨處:艾倫.狄波頓的人生學校</t>
  </si>
  <si>
    <t>情緒勒索:遇到利用恐懼、責任與罪惡感控制你的人, 該怎麼辦?</t>
  </si>
  <si>
    <t>放不開, 想太多, 這樣的你也可以很好:不遷就別人, 無須改變個性, 更能擁有好人緣與成功人生</t>
  </si>
  <si>
    <t>渡瀨謙</t>
    <phoneticPr fontId="1" type="noConversion"/>
  </si>
  <si>
    <t>大腦依戀障礙:為何我們總是用錯的方法, 愛著對的人?</t>
  </si>
  <si>
    <t>在星巴克遇見心理專家</t>
    <phoneticPr fontId="1" type="noConversion"/>
  </si>
  <si>
    <t>麥德齡</t>
    <phoneticPr fontId="1" type="noConversion"/>
  </si>
  <si>
    <t>為愛徬徨的勇氣:阿德勒的幸福方法論</t>
  </si>
  <si>
    <t>岸見一郎</t>
    <phoneticPr fontId="1" type="noConversion"/>
  </si>
  <si>
    <t>幸福童年的真正祕密:愛麗絲.米勒的悲劇</t>
  </si>
  <si>
    <t>長大以後就會變好嗎?:破解25種心靈困境</t>
  </si>
  <si>
    <t>KnowYourself主創們</t>
  </si>
  <si>
    <t>人際挫折與孤獨, 都來自--童年傷痕:傷你最深的往往是家人!人際心理師教你解除「依戀魔咒」, 讓愛不再變傷害</t>
    <phoneticPr fontId="1" type="noConversion"/>
  </si>
  <si>
    <t>中野日出美</t>
    <phoneticPr fontId="1" type="noConversion"/>
  </si>
  <si>
    <t>親情, 也需要界限:認清10種家庭問題X8種告別傷害的方法, 找回圓滿的自己</t>
  </si>
  <si>
    <t>駕馭沉靜：平衡身心靈與內外衝突，通往幸福的情緒練習</t>
  </si>
  <si>
    <t>萊恩．霍利得</t>
  </si>
  <si>
    <t>讓愛自己變成好習慣：簡單卻深刻的日日練習，把自己當作一輩子的摯愛，給自己力量克服逆境，活出奇蹟人生</t>
  </si>
  <si>
    <t>卡馬爾．拉維坎特</t>
  </si>
  <si>
    <t>金容太</t>
    <phoneticPr fontId="1" type="noConversion"/>
  </si>
  <si>
    <t>你明明心好累，為何還裝作無所謂？：破解你的「假情緒」，看懂並接納自己內在真實需要</t>
  </si>
  <si>
    <t>潘月琪</t>
    <phoneticPr fontId="1" type="noConversion"/>
  </si>
  <si>
    <t>質感說話課：言語的溫柔力量，是送給自己和他人最美的禮物</t>
  </si>
  <si>
    <t>洪培芸</t>
    <phoneticPr fontId="1" type="noConversion"/>
  </si>
  <si>
    <t>微笑憂鬱：社群時代，日益加劇的慢性心理中毒</t>
  </si>
  <si>
    <t>看！情緒幹的好事：哈佛精神科醫師執業40年的良心告白 接受「人生就是不公平」，自豪「不完美的我也是最好的自己」</t>
  </si>
  <si>
    <t>麥可．班奈特、 莎拉．班奈特</t>
  </si>
  <si>
    <t>刻意失戀：好好失戀，才能好好愛：臨床心理師李介文深刻剖析如何從失戀中療癒、成長</t>
  </si>
  <si>
    <t>李介文</t>
    <phoneticPr fontId="1" type="noConversion"/>
  </si>
  <si>
    <t>每種情緒都是天賦：讓悲傷保護你、恐懼提醒你、欲望推動你……如何善用情緒與生俱來的好處與優勢？</t>
  </si>
  <si>
    <t>蘭迪．塔蘭</t>
  </si>
  <si>
    <t>你只是看起來很努力</t>
    <phoneticPr fontId="1" type="noConversion"/>
  </si>
  <si>
    <t>周慕姿</t>
    <phoneticPr fontId="1" type="noConversion"/>
  </si>
  <si>
    <t>他們都說妳「應該」──好女孩與好女人的疼痛養成</t>
  </si>
  <si>
    <t>憤怒也好，生氣也可以：不被他人操縱情緒的憤怒使用說明書</t>
  </si>
  <si>
    <t>李忠憲</t>
    <phoneticPr fontId="1" type="noConversion"/>
  </si>
  <si>
    <t>心流：高手都在研究的最優體驗心理學</t>
  </si>
  <si>
    <t>米哈里．契克森米哈伊</t>
  </si>
  <si>
    <t>每一刻‧都是最好的時光：一日一練習‧找回美好人生健康轉速的100項正念日常</t>
  </si>
  <si>
    <t>佩德蘭‧修賈</t>
  </si>
  <si>
    <t>是男人沒有眼光，還是妳不懂得發光：這樣做球男人才接得到</t>
  </si>
  <si>
    <t>從左手到牽手 是女生真的太無解？還是你老是搞錯問題？不必將就的30堂脫單戀愛課</t>
  </si>
  <si>
    <t>AWE情感工作室, 亞瑟</t>
  </si>
  <si>
    <t>高敏感卻不受傷的七日練習：強化心理韌性，做個對外圓融溫柔，內在強大堅定的人</t>
  </si>
  <si>
    <t>根本裕幸</t>
    <phoneticPr fontId="1" type="noConversion"/>
  </si>
  <si>
    <t>張玉琦</t>
    <phoneticPr fontId="1" type="noConversion"/>
  </si>
  <si>
    <t>精準撩動人心的戀愛人類學： 先觀察，後剖析，多練習，79個經典情境與實用技巧</t>
  </si>
  <si>
    <t>高敏感是種天賦2實踐篇 與眾不同的內在力量</t>
  </si>
  <si>
    <t>從大腦看人生</t>
    <phoneticPr fontId="1" type="noConversion"/>
  </si>
  <si>
    <t>洪蘭</t>
    <phoneticPr fontId="1" type="noConversion"/>
  </si>
  <si>
    <t>黃之盈</t>
    <phoneticPr fontId="1" type="noConversion"/>
  </si>
  <si>
    <t>看不見的傷，更痛：療癒原生家庭的傷痛，把自己愛回來</t>
  </si>
  <si>
    <t>從自我苛求中解放出來：與你內心的聲音對話，擺脫猶豫不決、抑鬱、焦慮不安的分身</t>
  </si>
  <si>
    <t>弗雷德里克‧方熱</t>
  </si>
  <si>
    <t>那些電影教我的事：跟著心中的孩子，找回面對世界的勇氣</t>
  </si>
  <si>
    <t>水ㄤ，水某</t>
  </si>
  <si>
    <t>學著，好好分：台大超人氣課程精華第二堂,六階段陪你走過分手的痛，癒合失去的傷</t>
  </si>
  <si>
    <t>孫中興</t>
    <phoneticPr fontId="1" type="noConversion"/>
  </si>
  <si>
    <t>鋼索上的家庭：以愛，療癒父母帶來的傷</t>
  </si>
  <si>
    <t>陳鴻彬</t>
    <phoneticPr fontId="1" type="noConversion"/>
  </si>
  <si>
    <t>你的善良必須有點鋒芒</t>
  </si>
  <si>
    <t>慕顏歌</t>
    <phoneticPr fontId="1" type="noConversion"/>
  </si>
  <si>
    <t>親愛的，其實那不是愛：勇敢放手，走向愛</t>
  </si>
  <si>
    <t>蘇絢慧</t>
    <phoneticPr fontId="1" type="noConversion"/>
  </si>
  <si>
    <t>男人玻璃心：親愛的，我想明白你</t>
  </si>
  <si>
    <t>郭彥麟</t>
    <phoneticPr fontId="1" type="noConversion"/>
  </si>
  <si>
    <t>成年禮：給不再是孩子，卻還不是大人的你</t>
  </si>
  <si>
    <t>冒牌生</t>
    <phoneticPr fontId="1" type="noConversion"/>
  </si>
  <si>
    <t>在關係中，讓愛流動：華人家庭關係的評估與修復</t>
  </si>
  <si>
    <t>趙文滔、徐君楓、張綺瑄、徐蕾、謝宜芳、李如玉、呂伯杰</t>
  </si>
  <si>
    <t>八週正念練習：走出憂鬱與情緒風暴</t>
  </si>
  <si>
    <t>依戀，情感關係的溫柔解方：情感支持＆建立安全感，超越醫學觀點的復原之路</t>
  </si>
  <si>
    <t>岡田尊司</t>
    <phoneticPr fontId="1" type="noConversion"/>
  </si>
  <si>
    <t>謝謝生命中的討厭鬼：學會心靈轉化法，讓笨蛋天使幫你重拾平靜與快樂！</t>
  </si>
  <si>
    <t>羅伯特．貝茨</t>
  </si>
  <si>
    <t>我只能這樣嗎？：讓你從谷底翻身的七大生活原則，預約自己的理想人生</t>
  </si>
  <si>
    <t>不知道哪一天會分開，但不是今天：寫給無能為力的世代，即使疼痛，也要痛得最美</t>
  </si>
  <si>
    <t>F</t>
    <phoneticPr fontId="1" type="noConversion"/>
  </si>
  <si>
    <t>微笑面對無禮之人：用優雅四兩撥千斤，靠修養高度征服粗魯無禮之人</t>
  </si>
  <si>
    <t>鄭文正</t>
    <phoneticPr fontId="1" type="noConversion"/>
  </si>
  <si>
    <t>一個人的好天氣：人生是趟華麗的冒險</t>
    <phoneticPr fontId="1" type="noConversion"/>
  </si>
  <si>
    <t>瑞莎</t>
    <phoneticPr fontId="1" type="noConversion"/>
  </si>
  <si>
    <t>脆弱亦美好，致青春，給自己：從沉潛到成長、蛻變到堅強，探索生命的36封情書</t>
  </si>
  <si>
    <t>一日一修練：重新找回你的感覺</t>
    <phoneticPr fontId="1" type="noConversion"/>
  </si>
  <si>
    <t>一日一修練：賞識你自己</t>
    <phoneticPr fontId="1" type="noConversion"/>
  </si>
  <si>
    <t>許添盛</t>
    <phoneticPr fontId="1" type="noConversion"/>
  </si>
  <si>
    <t>電子書平台</t>
    <phoneticPr fontId="1" type="noConversion"/>
  </si>
  <si>
    <t>「人生索書號」主題館藏常設展書單（電子書）</t>
    <phoneticPr fontId="1" type="noConversion"/>
  </si>
  <si>
    <t>奧里森.馬登</t>
    <phoneticPr fontId="1" type="noConversion"/>
  </si>
  <si>
    <t>伊麗絲．桑德</t>
    <phoneticPr fontId="1" type="noConversion"/>
  </si>
  <si>
    <t>露絲.蘇庫普</t>
    <phoneticPr fontId="1" type="noConversion"/>
  </si>
  <si>
    <t>瑪蒂.蘭妮</t>
    <phoneticPr fontId="1" type="noConversion"/>
  </si>
  <si>
    <t>莎拉.梅特蘭</t>
    <phoneticPr fontId="1" type="noConversion"/>
  </si>
  <si>
    <t>約翰．蒂斯岱、馬克．威廉斯、辛德．西格爾</t>
    <phoneticPr fontId="1" type="noConversion"/>
  </si>
  <si>
    <t>蘇珊.佛沃, 唐娜.費瑟</t>
    <phoneticPr fontId="1" type="noConversion"/>
  </si>
  <si>
    <t>馬丁.米勒</t>
    <phoneticPr fontId="1" type="noConversion"/>
  </si>
  <si>
    <t>艾瑞克.梅西爾</t>
    <phoneticPr fontId="1" type="noConversion"/>
  </si>
  <si>
    <t>史丹.塔特金</t>
    <phoneticPr fontId="1" type="noConversion"/>
  </si>
  <si>
    <t>AWE情感工作室, 文飛</t>
    <phoneticPr fontId="1" type="noConversion"/>
  </si>
  <si>
    <t>丹尼爾．奇迪亞克</t>
    <phoneticPr fontId="1" type="noConversion"/>
  </si>
  <si>
    <t>亞歷山德羅．達維尼亞</t>
    <phoneticPr fontId="1" type="noConversion"/>
  </si>
  <si>
    <t>歐普拉.溫芙瑞</t>
    <phoneticPr fontId="1" type="noConversion"/>
  </si>
  <si>
    <t>想飛的鋼琴少年</t>
    <phoneticPr fontId="1" type="noConversion"/>
  </si>
  <si>
    <t>版本</t>
    <phoneticPr fontId="1" type="noConversion"/>
  </si>
  <si>
    <t>公播版</t>
    <phoneticPr fontId="1" type="noConversion"/>
  </si>
  <si>
    <t>家用版</t>
    <phoneticPr fontId="1" type="noConversion"/>
  </si>
  <si>
    <t>那時候，我只剩下勇敢</t>
    <phoneticPr fontId="1" type="noConversion"/>
  </si>
  <si>
    <t>(VV) 987.83 3021-5</t>
  </si>
  <si>
    <t>The judge</t>
    <phoneticPr fontId="1" type="noConversion"/>
  </si>
  <si>
    <t>逆轉人生</t>
    <phoneticPr fontId="1" type="noConversion"/>
  </si>
  <si>
    <t>「人生索書號」主題館藏常設展書單（多媒體館藏）</t>
    <phoneticPr fontId="1" type="noConversion"/>
  </si>
  <si>
    <t>上映年</t>
    <phoneticPr fontId="1" type="noConversion"/>
  </si>
  <si>
    <t>導演</t>
    <phoneticPr fontId="1" type="noConversion"/>
  </si>
  <si>
    <t>(VV) PN1997.2 U52 2004</t>
    <phoneticPr fontId="1" type="noConversion"/>
  </si>
  <si>
    <t>David Dobkin</t>
  </si>
  <si>
    <t>Audrey Wells</t>
    <phoneticPr fontId="1" type="noConversion"/>
  </si>
  <si>
    <t>失戀33天</t>
    <phoneticPr fontId="1" type="noConversion"/>
  </si>
  <si>
    <t>(VV) 987.83 2722-5</t>
  </si>
  <si>
    <t>滕華濤</t>
    <phoneticPr fontId="1" type="noConversion"/>
  </si>
  <si>
    <t>三個傻瓜</t>
    <phoneticPr fontId="1" type="noConversion"/>
  </si>
  <si>
    <t>(VV) 987.83 4057-2</t>
  </si>
  <si>
    <t>(VV) 987.83 6710</t>
    <phoneticPr fontId="1" type="noConversion"/>
  </si>
  <si>
    <t>(VV) 987.83 2723-1</t>
    <phoneticPr fontId="1" type="noConversion"/>
  </si>
  <si>
    <t>(VV) PN1997.2 J834 2015</t>
    <phoneticPr fontId="1" type="noConversion"/>
  </si>
  <si>
    <t>Karan Narvekar</t>
  </si>
  <si>
    <t>翻滾吧!阿信</t>
    <phoneticPr fontId="1" type="noConversion"/>
  </si>
  <si>
    <t>(VV) 987.83 1069-2</t>
    <phoneticPr fontId="1" type="noConversion"/>
  </si>
  <si>
    <t>林育賢</t>
    <phoneticPr fontId="1" type="noConversion"/>
  </si>
  <si>
    <t>The Devil wears Prada</t>
  </si>
  <si>
    <t>(VV) PN1995.9.C55 D41z 2007</t>
  </si>
  <si>
    <t>David Frankel</t>
  </si>
  <si>
    <t>Under the Tuscan sun</t>
    <phoneticPr fontId="1" type="noConversion"/>
  </si>
  <si>
    <t>(VV) PN1995.9.C55 D758z 2005</t>
  </si>
  <si>
    <t>Jeremy Brock</t>
  </si>
  <si>
    <t>(VV) 987.83 4034-7</t>
  </si>
  <si>
    <t>家用版</t>
    <phoneticPr fontId="1" type="noConversion"/>
  </si>
  <si>
    <t>松岡錠司</t>
    <phoneticPr fontId="1" type="noConversion"/>
  </si>
  <si>
    <t>「人蔘啊～」－關於人生，前輩們想說的是…</t>
    <phoneticPr fontId="1" type="noConversion"/>
  </si>
  <si>
    <t>深夜食堂電影版</t>
    <phoneticPr fontId="1" type="noConversion"/>
  </si>
  <si>
    <t>心靈捕手</t>
    <phoneticPr fontId="1" type="noConversion"/>
  </si>
  <si>
    <t>Gus Van Sant</t>
  </si>
  <si>
    <t>(VV) 987.83 4421-8</t>
  </si>
  <si>
    <t>刺激1995</t>
    <phoneticPr fontId="1" type="noConversion"/>
  </si>
  <si>
    <t>Frank Darabont</t>
  </si>
  <si>
    <t>公播版</t>
    <phoneticPr fontId="1" type="noConversion"/>
  </si>
  <si>
    <t>2218672
2218673</t>
    <phoneticPr fontId="1" type="noConversion"/>
  </si>
  <si>
    <t>(VV) 987.83 8010 disc1
(VV) 987.83 8010 disc2</t>
    <phoneticPr fontId="1" type="noConversion"/>
  </si>
  <si>
    <t>中文字幕</t>
    <phoneticPr fontId="1" type="noConversion"/>
  </si>
  <si>
    <t>○</t>
    <phoneticPr fontId="1" type="noConversion"/>
  </si>
  <si>
    <t>(VV) 987.83 7724-5</t>
  </si>
  <si>
    <t>淑女鳥</t>
    <phoneticPr fontId="1" type="noConversion"/>
  </si>
  <si>
    <t>Greta Gerwig</t>
  </si>
  <si>
    <t>(VV) 987.83 4044-46</t>
  </si>
  <si>
    <t>Rich Moore</t>
  </si>
  <si>
    <t>(VV) PN1997.2 W74 2013</t>
    <phoneticPr fontId="1" type="noConversion"/>
  </si>
  <si>
    <t>3178648</t>
    <phoneticPr fontId="1" type="noConversion"/>
  </si>
  <si>
    <t>原著小說</t>
    <phoneticPr fontId="1" type="noConversion"/>
  </si>
  <si>
    <t>╳</t>
    <phoneticPr fontId="1" type="noConversion"/>
  </si>
  <si>
    <t>Ryan Murphy</t>
  </si>
  <si>
    <t>海邊的曼徹斯特</t>
    <phoneticPr fontId="1" type="noConversion"/>
  </si>
  <si>
    <t>Kenneth Lonergan</t>
    <phoneticPr fontId="1" type="noConversion"/>
  </si>
  <si>
    <t>VOD</t>
    <phoneticPr fontId="1" type="noConversion"/>
  </si>
  <si>
    <t>(VV) 987.83 6044-6</t>
  </si>
  <si>
    <t>(VV) 987.83 3724</t>
    <phoneticPr fontId="1" type="noConversion"/>
  </si>
  <si>
    <t> 3520941</t>
  </si>
  <si>
    <t>https://multimedia.lib.ntu.edu.tw/Book?BMID=9774</t>
    <phoneticPr fontId="1" type="noConversion"/>
  </si>
  <si>
    <t>Pete Docter.</t>
  </si>
  <si>
    <t>Peter Segal</t>
    <phoneticPr fontId="1" type="noConversion"/>
  </si>
  <si>
    <t>派特的幸福劇本</t>
    <phoneticPr fontId="25" type="noConversion"/>
  </si>
  <si>
    <t>David O. Russell</t>
    <phoneticPr fontId="1" type="noConversion"/>
  </si>
  <si>
    <t>(VV) PN1997.2 I575z 2015</t>
    <phoneticPr fontId="25" type="noConversion"/>
  </si>
  <si>
    <t> 3809487</t>
  </si>
  <si>
    <t>(BD) 987.83 7756</t>
    <phoneticPr fontId="25" type="noConversion"/>
  </si>
  <si>
    <t>(VV) 987.83 6050-5</t>
    <phoneticPr fontId="25" type="noConversion"/>
  </si>
  <si>
    <t>八月心風暴</t>
    <phoneticPr fontId="1" type="noConversion"/>
  </si>
  <si>
    <t>John Wells</t>
  </si>
  <si>
    <t>Boudewijn Koole</t>
  </si>
  <si>
    <t>海街日記</t>
    <phoneticPr fontId="1" type="noConversion"/>
  </si>
  <si>
    <t>是枝裕和</t>
    <phoneticPr fontId="1" type="noConversion"/>
  </si>
  <si>
    <t>(VV) 987.83 1080-1</t>
  </si>
  <si>
    <t>(VV) 987.83 0010-2</t>
  </si>
  <si>
    <t>約他去看絕世雪景</t>
  </si>
  <si>
    <t>Diederik Ebbinge</t>
  </si>
  <si>
    <t>無敵破壞王2 : 網路大暴走</t>
    <phoneticPr fontId="1" type="noConversion"/>
  </si>
  <si>
    <t>Phil Johnston</t>
  </si>
  <si>
    <t>原惠一</t>
  </si>
  <si>
    <t>電影版聲之形</t>
  </si>
  <si>
    <t>山田尚子</t>
    <phoneticPr fontId="1" type="noConversion"/>
  </si>
  <si>
    <t>壁花男孩</t>
    <phoneticPr fontId="1" type="noConversion"/>
  </si>
  <si>
    <t>Stephen Chbosky</t>
  </si>
  <si>
    <t>(VV) 987.83 4434-9</t>
  </si>
  <si>
    <t>(VV) 987.85 2745-1</t>
  </si>
  <si>
    <t>(VV) 987.85 4061</t>
  </si>
  <si>
    <t>3523297
3523014</t>
    <phoneticPr fontId="25" type="noConversion"/>
  </si>
  <si>
    <t>(VV) 987.83 4034-4</t>
  </si>
  <si>
    <t>Christian Ditter</t>
  </si>
  <si>
    <t>家用版</t>
  </si>
  <si>
    <t>女人出走</t>
    <phoneticPr fontId="25" type="noConversion"/>
  </si>
  <si>
    <t>(VV) PN1997.2 H691z 2016</t>
  </si>
  <si>
    <t>(VV) 987.83 1040-6</t>
    <phoneticPr fontId="25" type="noConversion"/>
  </si>
  <si>
    <t>一一</t>
    <phoneticPr fontId="25" type="noConversion"/>
  </si>
  <si>
    <t>楊德昌</t>
    <phoneticPr fontId="25" type="noConversion"/>
  </si>
  <si>
    <t>家用版</t>
    <phoneticPr fontId="25" type="noConversion"/>
  </si>
  <si>
    <t>Noah Baumbach</t>
    <phoneticPr fontId="25" type="noConversion"/>
  </si>
  <si>
    <t>公播版</t>
    <phoneticPr fontId="25" type="noConversion"/>
  </si>
  <si>
    <t> 2873546</t>
    <phoneticPr fontId="25" type="noConversion"/>
  </si>
  <si>
    <t>(VV) 987.83 4626-2 2007</t>
    <phoneticPr fontId="25" type="noConversion"/>
  </si>
  <si>
    <t>(VV) 987.83 2774-3</t>
    <phoneticPr fontId="25" type="noConversion"/>
  </si>
  <si>
    <t>Mona Achach</t>
  </si>
  <si>
    <t>Rob Reiner</t>
  </si>
  <si>
    <t>Peter Chelsom</t>
  </si>
  <si>
    <t>(VV) 987.83 7111</t>
  </si>
  <si>
    <t>(VV) PN1995.9.C55 B83z 2007</t>
    <phoneticPr fontId="25" type="noConversion"/>
  </si>
  <si>
    <t>(VV) 987.83 4444-39</t>
    <phoneticPr fontId="1" type="noConversion"/>
  </si>
  <si>
    <t>Sophie Barthes</t>
  </si>
  <si>
    <t>Good will hunting</t>
    <phoneticPr fontId="1" type="noConversion"/>
  </si>
  <si>
    <t>Cold souls</t>
    <phoneticPr fontId="1" type="noConversion"/>
  </si>
  <si>
    <t>題名（中譯）</t>
    <phoneticPr fontId="1" type="noConversion"/>
  </si>
  <si>
    <t>靈魂冷凍庫</t>
    <phoneticPr fontId="1" type="noConversion"/>
  </si>
  <si>
    <t>無敵破壞王</t>
    <phoneticPr fontId="1" type="noConversion"/>
  </si>
  <si>
    <t>Wreck-it ralph</t>
    <phoneticPr fontId="1" type="noConversion"/>
  </si>
  <si>
    <t>Lady bird</t>
    <phoneticPr fontId="1" type="noConversion"/>
  </si>
  <si>
    <t>托斯卡尼豔陽下</t>
    <phoneticPr fontId="1" type="noConversion"/>
  </si>
  <si>
    <t>享受吧!一個人的旅行</t>
    <phoneticPr fontId="1" type="noConversion"/>
  </si>
  <si>
    <t>Eat pray love</t>
    <phoneticPr fontId="1" type="noConversion"/>
  </si>
  <si>
    <t>Inside out</t>
    <phoneticPr fontId="1" type="noConversion"/>
  </si>
  <si>
    <t>Anger management</t>
    <phoneticPr fontId="1" type="noConversion"/>
  </si>
  <si>
    <t>抓狂管訓班</t>
    <phoneticPr fontId="25" type="noConversion"/>
  </si>
  <si>
    <t>腦筋急轉彎</t>
    <phoneticPr fontId="1" type="noConversion"/>
  </si>
  <si>
    <t>kauwboy</t>
    <phoneticPr fontId="1" type="noConversion"/>
  </si>
  <si>
    <t>寒鴉情深</t>
    <phoneticPr fontId="1" type="noConversion"/>
  </si>
  <si>
    <t>Colorful</t>
    <phoneticPr fontId="1" type="noConversion"/>
  </si>
  <si>
    <t>借來的100天</t>
    <phoneticPr fontId="1" type="noConversion"/>
  </si>
  <si>
    <t>How to be single</t>
    <phoneticPr fontId="1" type="noConversion"/>
  </si>
  <si>
    <t>單身啪啪啪</t>
    <phoneticPr fontId="1" type="noConversion"/>
  </si>
  <si>
    <t>Frances ha</t>
    <phoneticPr fontId="1" type="noConversion"/>
  </si>
  <si>
    <t>紐約哈哈哈</t>
    <phoneticPr fontId="25" type="noConversion"/>
  </si>
  <si>
    <t>Le hérisson</t>
  </si>
  <si>
    <t>刺蝟優雅</t>
    <phoneticPr fontId="1" type="noConversion"/>
  </si>
  <si>
    <t>The bucket list a Warner Bros</t>
  </si>
  <si>
    <t>一路玩到掛</t>
    <phoneticPr fontId="1" type="noConversion"/>
  </si>
  <si>
    <t xml:space="preserve">尋找快樂的15種方法 </t>
    <phoneticPr fontId="1" type="noConversion"/>
  </si>
  <si>
    <t>Hector and the search for happiness</t>
  </si>
  <si>
    <t>題名（原名）</t>
    <phoneticPr fontId="1" type="noConversion"/>
  </si>
  <si>
    <t>Wild</t>
    <phoneticPr fontId="1" type="noConversion"/>
  </si>
  <si>
    <t>Manchester by the sea</t>
  </si>
  <si>
    <t>Silver linings playbook</t>
  </si>
  <si>
    <t>大法官</t>
    <phoneticPr fontId="1" type="noConversion"/>
  </si>
  <si>
    <t>August : osage county</t>
    <phoneticPr fontId="1" type="noConversion"/>
  </si>
  <si>
    <t>海街diary</t>
    <phoneticPr fontId="1" type="noConversion"/>
  </si>
  <si>
    <t>Intouchables</t>
    <phoneticPr fontId="1" type="noConversion"/>
  </si>
  <si>
    <t>Matterhorn</t>
  </si>
  <si>
    <t>Ralph breaks the internet</t>
  </si>
  <si>
    <t>(VV) 987.85 4075</t>
  </si>
  <si>
    <t>Silent voice : the movie</t>
  </si>
  <si>
    <t>Perks of being a wallflower</t>
  </si>
  <si>
    <t>Love is not blind</t>
  </si>
  <si>
    <t>Villa Amalia</t>
  </si>
  <si>
    <t>Vitus</t>
    <phoneticPr fontId="1" type="noConversion"/>
  </si>
  <si>
    <t>3 idiots</t>
    <phoneticPr fontId="1" type="noConversion"/>
  </si>
  <si>
    <t>Jump Ashin!</t>
  </si>
  <si>
    <t>穿著Prada的惡魔</t>
  </si>
  <si>
    <t>Driving Lessons</t>
  </si>
  <si>
    <t>人生駕駛課</t>
    <phoneticPr fontId="1" type="noConversion"/>
  </si>
  <si>
    <t>The Shawshank redemption</t>
  </si>
  <si>
    <t>Yiyi : a one and a two</t>
  </si>
  <si>
    <t>シンヤショクドウ</t>
  </si>
  <si>
    <t>飲食男女</t>
    <phoneticPr fontId="1" type="noConversion"/>
  </si>
  <si>
    <t>李安</t>
    <phoneticPr fontId="1" type="noConversion"/>
  </si>
  <si>
    <t>Eat drink man and woman</t>
  </si>
  <si>
    <t>家用版</t>
    <phoneticPr fontId="1" type="noConversion"/>
  </si>
  <si>
    <t>(VD) 987.83 1041-1 2008 disc1
(VD) 987.83 1041-1 2008 disc2</t>
    <phoneticPr fontId="1" type="noConversion"/>
  </si>
  <si>
    <t>2563549
2563550</t>
    <phoneticPr fontId="1" type="noConversion"/>
  </si>
  <si>
    <t>王牌冤家</t>
    <phoneticPr fontId="1" type="noConversion"/>
  </si>
  <si>
    <t>Eternal sunshine of the spotless mind</t>
  </si>
  <si>
    <t>家用版</t>
    <phoneticPr fontId="1" type="noConversion"/>
  </si>
  <si>
    <t>公播版</t>
    <phoneticPr fontId="1" type="noConversion"/>
  </si>
  <si>
    <t>(VV) 987.83 1023</t>
  </si>
  <si>
    <t>Michel Gondry</t>
  </si>
  <si>
    <t>真愛繞圈圈</t>
    <phoneticPr fontId="1" type="noConversion"/>
  </si>
  <si>
    <t>Love rosie</t>
    <phoneticPr fontId="1" type="noConversion"/>
  </si>
  <si>
    <t>(VV) PN1997.2 L6847z 2015</t>
  </si>
  <si>
    <t>戀夏(500)日</t>
    <phoneticPr fontId="1" type="noConversion"/>
  </si>
  <si>
    <t>(500) days of Summer</t>
  </si>
  <si>
    <t>Marc Webb</t>
  </si>
  <si>
    <t>(VV) PN1997.2 F58 2010</t>
  </si>
  <si>
    <t>愛的萬物論</t>
    <phoneticPr fontId="1" type="noConversion"/>
  </si>
  <si>
    <t>The theory of everything</t>
    <phoneticPr fontId="1" type="noConversion"/>
  </si>
  <si>
    <t>(VV) PN1997.2 T446 2015</t>
  </si>
  <si>
    <t>James Marsh</t>
  </si>
  <si>
    <t>從心開始</t>
    <phoneticPr fontId="1" type="noConversion"/>
  </si>
  <si>
    <t>Reign over me</t>
    <phoneticPr fontId="1" type="noConversion"/>
  </si>
  <si>
    <t>Mike Binder</t>
  </si>
  <si>
    <t>(VV) 987.83 3024-5</t>
  </si>
  <si>
    <t>(VV) PN1997.2 M3616 2017</t>
    <phoneticPr fontId="1" type="noConversion"/>
  </si>
  <si>
    <t>心中的小星星</t>
    <phoneticPr fontId="1" type="noConversion"/>
  </si>
  <si>
    <t>Taare Zameen Par</t>
  </si>
  <si>
    <t>(VV) 987.83 4082-2</t>
  </si>
  <si>
    <t>3172206</t>
    <phoneticPr fontId="1" type="noConversion"/>
  </si>
  <si>
    <t>Aamir Khan</t>
  </si>
  <si>
    <t>(VV) 987.83 6043-8 2016</t>
  </si>
  <si>
    <t>Fredi M. Murer</t>
    <phoneticPr fontId="1" type="noConversion"/>
  </si>
  <si>
    <t>BENOIT JACQUOT</t>
    <phoneticPr fontId="1" type="noConversion"/>
  </si>
  <si>
    <t>Eric Toledano, 
Olivier Nakache</t>
    <phoneticPr fontId="1" type="noConversion"/>
  </si>
  <si>
    <t>Jean-Marc Vallée</t>
    <phoneticPr fontId="1" type="noConversion"/>
  </si>
  <si>
    <t>書單/片單說明</t>
    <phoneticPr fontId="1" type="noConversion"/>
  </si>
  <si>
    <t>一、電子書</t>
    <phoneticPr fontId="1" type="noConversion"/>
  </si>
  <si>
    <t>二、多媒體</t>
    <phoneticPr fontId="1" type="noConversion"/>
  </si>
  <si>
    <t>三、實體書</t>
    <phoneticPr fontId="1" type="noConversion"/>
  </si>
  <si>
    <t>於Hyread、iRead eBook、udn讀書館三種中文電子書平台，線上閱讀或下載平台專屬閱讀軟體後離線閱讀。</t>
    <phoneticPr fontId="1" type="noConversion"/>
  </si>
  <si>
    <t>館藏地為總圖書館多媒體服務中心。
家用版可供校內讀者外借，公播版請於中心內使用。</t>
    <phoneticPr fontId="1" type="noConversion"/>
  </si>
  <si>
    <t>資料類型</t>
    <phoneticPr fontId="1" type="noConversion"/>
  </si>
  <si>
    <t>館藏地及借閱規則</t>
    <phoneticPr fontId="1" type="noConversion"/>
  </si>
  <si>
    <t>對自己也當個好人：停止苛待自己，在低潮中安頓自我，找到溫暖療癒的力量</t>
  </si>
  <si>
    <t>全娥論</t>
  </si>
  <si>
    <t>177.2 8040-1</t>
    <phoneticPr fontId="1" type="noConversion"/>
  </si>
  <si>
    <t>拯救悲傷的一年：追憶後治癒，我這樣找回了我自己</t>
  </si>
  <si>
    <t>安妮．吉斯雷森</t>
  </si>
  <si>
    <t>785.28 4041-3 4041</t>
    <phoneticPr fontId="1" type="noConversion"/>
  </si>
  <si>
    <t>展出中</t>
    <phoneticPr fontId="1" type="noConversion"/>
  </si>
  <si>
    <t>厭世診療室</t>
  </si>
  <si>
    <t>詹姆斯．斯圖爾特</t>
  </si>
  <si>
    <t>873.6 5044</t>
    <phoneticPr fontId="1" type="noConversion"/>
  </si>
  <si>
    <t>原來，寬鬆一點也無妨：放下完美、保留彈性，接納「不夠努力也可以」的自己</t>
  </si>
  <si>
    <t>和田秀樹</t>
  </si>
  <si>
    <t>177.2 2662</t>
    <phoneticPr fontId="1" type="noConversion"/>
  </si>
  <si>
    <t>活出你的原廠設定：正視內在渴望，完整接納最初始的自己！</t>
  </si>
  <si>
    <t>蘇予昕</t>
    <phoneticPr fontId="1" type="noConversion"/>
  </si>
  <si>
    <t>177.2 4416-1 2022印刷</t>
    <phoneticPr fontId="1" type="noConversion"/>
  </si>
  <si>
    <t>我的存在本來就值得青睞</t>
  </si>
  <si>
    <t>吳姍儒</t>
    <phoneticPr fontId="1" type="noConversion"/>
  </si>
  <si>
    <t>863.487 2642(35)-1 2022印刷</t>
    <phoneticPr fontId="1" type="noConversion"/>
  </si>
  <si>
    <t>自我肯定的奇蹟：日本人際關係諮商首席專家，帶你找到通往幸福的途徑</t>
  </si>
  <si>
    <t>177.2 1220 2021 2022印刷</t>
    <phoneticPr fontId="1" type="noConversion"/>
  </si>
  <si>
    <t>情緒耗竭 : 停止過度付出、解開壓力循環</t>
  </si>
  <si>
    <t>艾蜜莉‧納高斯基</t>
  </si>
  <si>
    <t>176.54 2404</t>
    <phoneticPr fontId="1" type="noConversion"/>
  </si>
  <si>
    <t>我不是懶，而是在充電中</t>
  </si>
  <si>
    <t>862.6 6285</t>
    <phoneticPr fontId="1" type="noConversion"/>
  </si>
  <si>
    <t>縮頭龜的逆襲：當內向是種天性，做自己就是義務！</t>
  </si>
  <si>
    <t>Ton Mak</t>
  </si>
  <si>
    <t>173.73 4020</t>
    <phoneticPr fontId="1" type="noConversion"/>
  </si>
  <si>
    <t>一整天沒跟人說話也OK：當「孤獨」快要變成「孤毒」的時候，就來學貓咪自得其樂，給自己送溫暖吧！</t>
  </si>
  <si>
    <t>鹿目將至, 鳥居凜子</t>
  </si>
  <si>
    <t>176.52 0062</t>
    <phoneticPr fontId="1" type="noConversion"/>
  </si>
  <si>
    <t>離線練習：每個月關掉手機一次，就能改變人生</t>
  </si>
  <si>
    <t>安藤美冬</t>
    <phoneticPr fontId="1" type="noConversion"/>
  </si>
  <si>
    <t>192.1 3048-1</t>
    <phoneticPr fontId="1" type="noConversion"/>
  </si>
  <si>
    <t>夜巡貓.1</t>
  </si>
  <si>
    <t>深谷薰</t>
    <phoneticPr fontId="1" type="noConversion"/>
  </si>
  <si>
    <t>947.41 3784 v.1</t>
  </si>
  <si>
    <t>夜巡貓.2</t>
  </si>
  <si>
    <t>947.41 3784 v.2</t>
    <phoneticPr fontId="1" type="noConversion"/>
  </si>
  <si>
    <t>夜巡貓.3</t>
  </si>
  <si>
    <t>947.41 3784 v.3</t>
  </si>
  <si>
    <t>夜巡貓.4</t>
  </si>
  <si>
    <t>947.41 3784 v.4</t>
  </si>
  <si>
    <t>夜巡貓.5</t>
  </si>
  <si>
    <t>947.41 3784 v.5</t>
  </si>
  <si>
    <t>夜巡貓.6</t>
  </si>
  <si>
    <t>947.41 3784 v.6</t>
  </si>
  <si>
    <t>過得還不錯的謊言</t>
  </si>
  <si>
    <t>金利率</t>
  </si>
  <si>
    <t>177.28020-1</t>
    <phoneticPr fontId="1" type="noConversion"/>
  </si>
  <si>
    <t>喳喀碰！（三版）</t>
  </si>
  <si>
    <t>海茲.雅尼許</t>
  </si>
  <si>
    <t>882.2599 3174 2020</t>
    <phoneticPr fontId="1" type="noConversion"/>
  </si>
  <si>
    <t>比起喜歡自己，我有更多討厭自己的日子：厭世、躺平也沒關係，擁抱陌生自我的111個接納練習</t>
  </si>
  <si>
    <t>邊池盈</t>
    <phoneticPr fontId="1" type="noConversion"/>
  </si>
  <si>
    <t>開始，期待好日子</t>
  </si>
  <si>
    <t>阿飛</t>
    <phoneticPr fontId="1" type="noConversion"/>
  </si>
  <si>
    <t>191.9 8201-2 2022</t>
    <phoneticPr fontId="1" type="noConversion"/>
  </si>
  <si>
    <t>從1%的選擇開始，去做你真正渴望的事：每天7分鐘微行動，在追求中釐清優先順序，每個選擇都為人生加分</t>
  </si>
  <si>
    <t>艾莉森・路易斯</t>
    <phoneticPr fontId="1" type="noConversion"/>
  </si>
  <si>
    <t>177.2 6764-1 2021 2022印刷</t>
    <phoneticPr fontId="1" type="noConversion"/>
  </si>
  <si>
    <t>2-5</t>
    <phoneticPr fontId="1" type="noConversion"/>
  </si>
  <si>
    <t>心理韌性 : 重建挫折復原力的132個強效練習大全</t>
  </si>
  <si>
    <t>琳達.格拉漢姆</t>
  </si>
  <si>
    <t>178.2 4753</t>
  </si>
  <si>
    <t>重建生命的內在模式 : 看明白過去的傷,生命就有新的出路</t>
  </si>
  <si>
    <t>傑弗瑞.楊, 珍妮.克露斯克</t>
  </si>
  <si>
    <t>177.2 4692</t>
  </si>
  <si>
    <t>孤獨的價值 : 寂寞是一種必要</t>
  </si>
  <si>
    <t>森博嗣</t>
    <phoneticPr fontId="1" type="noConversion"/>
  </si>
  <si>
    <t>861.67 4046-6 2020</t>
    <phoneticPr fontId="1" type="noConversion"/>
  </si>
  <si>
    <t>深夜加油站遇見蘇格拉底【全新修訂版】</t>
  </si>
  <si>
    <t>丹．米爾曼</t>
  </si>
  <si>
    <t>874.57 9016W 4539 2022</t>
    <phoneticPr fontId="1" type="noConversion"/>
  </si>
  <si>
    <t>不是我太敏感，而是你太過份了：設立界線&amp;擴展心靈韌性，活出自己的樣子</t>
  </si>
  <si>
    <t>劉恩庭</t>
    <phoneticPr fontId="1" type="noConversion"/>
  </si>
  <si>
    <t>177.3 7260</t>
    <phoneticPr fontId="1" type="noConversion"/>
  </si>
  <si>
    <t>內在小孩</t>
  </si>
  <si>
    <t>亨利．布雷克蕭</t>
  </si>
  <si>
    <t>874.599 4014</t>
    <phoneticPr fontId="1" type="noConversion"/>
  </si>
  <si>
    <t>羞辱創傷：最日常，卻最椎心的痛楚</t>
  </si>
  <si>
    <t>178.8 7743-1</t>
    <phoneticPr fontId="1" type="noConversion"/>
  </si>
  <si>
    <t>情緒過勞的我，有些話想對自己說：閱讀治療師陪你走過心靈修復之路，擺脫五種毒性心態，重建剛剛好的人際距離與自我平衡</t>
  </si>
  <si>
    <t>趙玟英</t>
  </si>
  <si>
    <t>178.8 4914</t>
  </si>
  <si>
    <t>尋找復原力 : 人生不會照著你的規劃前進,勇敢走進內心,每次挫敗都是讓你轉變的契機</t>
  </si>
  <si>
    <t>留佩萱</t>
  </si>
  <si>
    <t>177.2 7724</t>
  </si>
  <si>
    <t>夢銀行</t>
    <phoneticPr fontId="1" type="noConversion"/>
  </si>
  <si>
    <t>aki kondo</t>
    <phoneticPr fontId="1" type="noConversion"/>
  </si>
  <si>
    <t>861.599 4482</t>
    <phoneticPr fontId="1" type="noConversion"/>
  </si>
  <si>
    <t>慢性焦慮：焦慮，是過往未曾處理的生命創傷</t>
  </si>
  <si>
    <t>415.992 4443</t>
    <phoneticPr fontId="1" type="noConversion"/>
  </si>
  <si>
    <t>假性孤兒 : 他們不是不愛我,但我就是感受不到</t>
  </si>
  <si>
    <t>琳賽.吉普森</t>
  </si>
  <si>
    <t>173.1 4084</t>
  </si>
  <si>
    <t>為何家會傷人 : 讓愛不再是負擔</t>
  </si>
  <si>
    <t>武志紅</t>
    <phoneticPr fontId="1" type="noConversion"/>
  </si>
  <si>
    <t>544.14 1342</t>
    <phoneticPr fontId="1" type="noConversion"/>
  </si>
  <si>
    <t>擁抱你的內在家庭：運用IFS，重新愛你的內在人格，療癒過去受的傷</t>
  </si>
  <si>
    <t>170 7724-3</t>
    <phoneticPr fontId="1" type="noConversion"/>
  </si>
  <si>
    <t>父母並非不愛你，卻又讓你傷痕累累的「隱性虐待」：如何療癒童年傷痕，走出原生家庭所給的痛苦情緒</t>
  </si>
  <si>
    <t>王雪岩</t>
    <phoneticPr fontId="1" type="noConversion"/>
  </si>
  <si>
    <t>178.8 1012-1</t>
    <phoneticPr fontId="1" type="noConversion"/>
  </si>
  <si>
    <t>陪傷心的人聊聊：重要時刻這樣傾聽、那樣對話【英國生命線志工訓練手冊】</t>
  </si>
  <si>
    <t>凱蒂・可倫波斯</t>
  </si>
  <si>
    <t>177.1 1023</t>
    <phoneticPr fontId="1" type="noConversion"/>
  </si>
  <si>
    <t>汪想賴在你身邊 : 沒有人是一座孤島,汪星人的100則陪伴哲學</t>
  </si>
  <si>
    <t>艾瑪.布洛克繪</t>
  </si>
  <si>
    <t>437.354 4034</t>
    <phoneticPr fontId="1" type="noConversion"/>
  </si>
  <si>
    <t>麥基先生錯過巴士的那一天</t>
  </si>
  <si>
    <t>菲立普．史戴</t>
    <phoneticPr fontId="1" type="noConversion"/>
  </si>
  <si>
    <t>874.599 5043-1</t>
    <phoneticPr fontId="1" type="noConversion"/>
  </si>
  <si>
    <t>麥基先生請假的那一天</t>
  </si>
  <si>
    <t>874.59 5043 2022</t>
    <phoneticPr fontId="1" type="noConversion"/>
  </si>
  <si>
    <t>你不必和每個人都合拍——在人際相處中保持「剛剛好」的距離，安心做自己</t>
  </si>
  <si>
    <t>177.3 1220-1 2022印刷</t>
    <phoneticPr fontId="1" type="noConversion"/>
  </si>
  <si>
    <t>與其急著讀空氣，不如先讀懂自己的心：運用「故事」心理學，找回愛自己的正確方法、走出被操控的人際困境</t>
  </si>
  <si>
    <t>奧茲友子</t>
    <phoneticPr fontId="1" type="noConversion"/>
  </si>
  <si>
    <t>177.3 2784 2021印刷</t>
    <phoneticPr fontId="1" type="noConversion"/>
  </si>
  <si>
    <t>衝突歸零</t>
    <phoneticPr fontId="1" type="noConversion"/>
  </si>
  <si>
    <t>傑森‧蓋迪斯</t>
  </si>
  <si>
    <t>177.3 4434-1</t>
    <phoneticPr fontId="1" type="noConversion"/>
  </si>
  <si>
    <r>
      <t xml:space="preserve">哈佛 </t>
    </r>
    <r>
      <rPr>
        <sz val="11"/>
        <color theme="1"/>
        <rFont val="Segoe UI Symbol"/>
        <family val="3"/>
      </rPr>
      <t>✕</t>
    </r>
    <r>
      <rPr>
        <sz val="11"/>
        <color theme="1"/>
        <rFont val="微軟正黑體"/>
        <family val="2"/>
        <charset val="136"/>
      </rPr>
      <t xml:space="preserve"> Google行為科學家的脫單指南</t>
    </r>
    <phoneticPr fontId="1" type="noConversion"/>
  </si>
  <si>
    <t>洛根.尤里</t>
    <phoneticPr fontId="1" type="noConversion"/>
  </si>
  <si>
    <t>544.7 4360</t>
    <phoneticPr fontId="1" type="noConversion"/>
  </si>
  <si>
    <t>只要喜歡上一個人，永遠都是第一次： 傷心也好、愛錯也好，但至少在遇見你之前，我能讓自己足夠美好</t>
    <phoneticPr fontId="1" type="noConversion"/>
  </si>
  <si>
    <t>Yozuck（寥寂）</t>
  </si>
  <si>
    <t>544.37 3030</t>
    <phoneticPr fontId="1" type="noConversion"/>
  </si>
  <si>
    <t>時間，才是最後的答案</t>
  </si>
  <si>
    <t>544.37 2717-2 2022印刷</t>
    <phoneticPr fontId="1" type="noConversion"/>
  </si>
  <si>
    <t>你和我的1cm：關於擁抱你，也擁抱人生的方法</t>
  </si>
  <si>
    <t>金銀珠</t>
  </si>
  <si>
    <t>862.6 8081</t>
    <phoneticPr fontId="1" type="noConversion"/>
  </si>
  <si>
    <t>1cm的起點：嘴角揚起1cm就是快樂，手伸長1cm就是友誼，你 的1cm要從哪裡開始？</t>
  </si>
  <si>
    <t>862.6 8081-1</t>
    <phoneticPr fontId="1" type="noConversion"/>
  </si>
  <si>
    <t>再難過，也終會度過：總有那些迷惘、不知所措的時刻──給不知不覺成為大人的你</t>
    <phoneticPr fontId="1" type="noConversion"/>
  </si>
  <si>
    <t>177.2 2644-4 2021印刷</t>
    <phoneticPr fontId="1" type="noConversion"/>
  </si>
  <si>
    <t>人生就求一次如魚得水：紐約金獎插畫家的自由生活提案</t>
  </si>
  <si>
    <t>Cinyee Chiu</t>
  </si>
  <si>
    <t>177.2 8020</t>
    <phoneticPr fontId="1" type="noConversion"/>
  </si>
  <si>
    <t>沒有路的路：活著，就是一種未知。「總覺得好像有著什麼」的預感可以溫暖人心，只有向前走，才會知道是不是路。</t>
  </si>
  <si>
    <t>191.9 4046-1</t>
    <phoneticPr fontId="1" type="noConversion"/>
  </si>
  <si>
    <t>希望歌德 × 絕望卡夫卡的人生論：光與暗的名言對決，讓我們在絕望中找到救贖，在希望中大步前行</t>
  </si>
  <si>
    <t>歌德, 卡夫卡, 頭木弘樹</t>
  </si>
  <si>
    <t>192.8 1724-6</t>
    <phoneticPr fontId="1" type="noConversion"/>
  </si>
  <si>
    <t>也許你該找人聊聊２：心理師教你大膽修訂自己的人生故事！</t>
  </si>
  <si>
    <t xml:space="preserve">蘿蕊・葛利布 </t>
    <phoneticPr fontId="1" type="noConversion"/>
  </si>
  <si>
    <t>按下暫停鍵也沒關係：在憂鬱症中掙扎了一年，我學到的事</t>
  </si>
  <si>
    <t>阿滴（都省瑞）</t>
    <phoneticPr fontId="1" type="noConversion"/>
  </si>
  <si>
    <t>415.985 7130</t>
    <phoneticPr fontId="1" type="noConversion"/>
  </si>
  <si>
    <t>你看事情的角度，決定了幸福的長度：21個切換視角的練習，辛苦也能是幸福</t>
  </si>
  <si>
    <t>翡翠小太郎</t>
    <phoneticPr fontId="1" type="noConversion"/>
  </si>
  <si>
    <t>191.9 1119 2021</t>
    <phoneticPr fontId="1" type="noConversion"/>
  </si>
  <si>
    <t>關於人生, 你可以問問亞里斯多德 : 不做決定,等於讓別人決定你.幸福,是有意識的思考、選擇與行動</t>
  </si>
  <si>
    <t>伊迪絲.霍爾</t>
  </si>
  <si>
    <t>141.5 1011</t>
    <phoneticPr fontId="1" type="noConversion"/>
  </si>
  <si>
    <t>走路要有喵態度：沙發上的心靈大師，給人類的100則貓生哲學</t>
  </si>
  <si>
    <t>潔咪．薛曼</t>
  </si>
  <si>
    <t>437.364 4460</t>
    <phoneticPr fontId="1" type="noConversion"/>
  </si>
  <si>
    <t>做自己，為什麼還要說抱歉？</t>
  </si>
  <si>
    <t>林依晨</t>
    <phoneticPr fontId="1" type="noConversion"/>
  </si>
  <si>
    <t>863.487 4426-9(35)-1</t>
    <phoneticPr fontId="1" type="noConversion"/>
  </si>
  <si>
    <t>穿越電影看心理</t>
    <phoneticPr fontId="1" type="noConversion"/>
  </si>
  <si>
    <t>胡正文</t>
    <phoneticPr fontId="1" type="noConversion"/>
  </si>
  <si>
    <t>987.9 4710</t>
  </si>
  <si>
    <t>電影院的哲學家：從感動的對白，找到理想的自己</t>
  </si>
  <si>
    <t>郝廣才</t>
    <phoneticPr fontId="1" type="noConversion"/>
  </si>
  <si>
    <t>987.9 4704</t>
    <phoneticPr fontId="1" type="noConversion"/>
  </si>
  <si>
    <t>那些電影教我的事II：先替自己勇敢一次，再為對方堅強一次！</t>
  </si>
  <si>
    <t xml:space="preserve">水ㄤ，水某 </t>
  </si>
  <si>
    <t>987.07 1223 v.2</t>
  </si>
  <si>
    <t>跟著心中的孩子，找回面對世界的勇氣：30部動畫電影╳30部真人電影，關於人生裡的各種迷惘與抉擇</t>
  </si>
  <si>
    <t>987.07 1223-1</t>
  </si>
  <si>
    <t>好音樂的科學II：從古典旋律到搖滾詩篇──看美妙樂曲如何改寫思維、療癒人心</t>
  </si>
  <si>
    <t>約翰.包威爾</t>
  </si>
  <si>
    <t>910 2751 v.2</t>
  </si>
  <si>
    <t>說書人和他的閱讀處方箋</t>
  </si>
  <si>
    <t>米凱爾.烏拉斯</t>
  </si>
  <si>
    <t>876.57 2754A 5704</t>
  </si>
  <si>
    <t>從此以後 : 童話故事與人的後半生</t>
  </si>
  <si>
    <t>艾倫.B.知念</t>
  </si>
  <si>
    <t>815.94 4480</t>
  </si>
  <si>
    <t>小說藥方 : 人生疑難雜症文學指南</t>
  </si>
  <si>
    <t>艾拉.柏素德, 蘇珊.艾爾德金</t>
    <phoneticPr fontId="1" type="noConversion"/>
  </si>
  <si>
    <t>812.7 4652</t>
  </si>
  <si>
    <t>傷心困頓時，還好繪本接住了我：寫給為人生焦慮困惑的你，撫慰心靈的30堂繪本課</t>
  </si>
  <si>
    <t>李貞慧</t>
    <phoneticPr fontId="1" type="noConversion"/>
  </si>
  <si>
    <t>012.4 4025</t>
  </si>
  <si>
    <t>不要小看我 : 33本給大人的療癒暖心英文繪本</t>
  </si>
  <si>
    <t>418.989 4025</t>
  </si>
  <si>
    <t>大閱讀 : 讓孩子學會27種關鍵能力</t>
  </si>
  <si>
    <t>宋怡慧</t>
    <phoneticPr fontId="1" type="noConversion"/>
  </si>
  <si>
    <t>019.07 3095</t>
  </si>
  <si>
    <t>電子書</t>
    <phoneticPr fontId="1" type="noConversion"/>
  </si>
  <si>
    <t xml:space="preserve">HyRead eBook </t>
    <phoneticPr fontId="1" type="noConversion"/>
  </si>
  <si>
    <t>可借閱</t>
    <phoneticPr fontId="1" type="noConversion"/>
  </si>
  <si>
    <t>iRead eBooks</t>
    <phoneticPr fontId="1" type="noConversion"/>
  </si>
  <si>
    <t>HyRead eBook</t>
    <phoneticPr fontId="1" type="noConversion"/>
  </si>
  <si>
    <t>udn讀書館</t>
    <phoneticPr fontId="1" type="noConversion"/>
  </si>
  <si>
    <t>伊迪絲.霍爾</t>
    <phoneticPr fontId="1" type="noConversion"/>
  </si>
  <si>
    <t>賈伯斯給年經人的21個忠告</t>
    <phoneticPr fontId="1" type="noConversion"/>
  </si>
  <si>
    <t>電子書</t>
    <phoneticPr fontId="1" type="noConversion"/>
  </si>
  <si>
    <t>HyRead ebook</t>
    <phoneticPr fontId="1" type="noConversion"/>
  </si>
  <si>
    <t>HyRead eBook</t>
    <phoneticPr fontId="1" type="noConversion"/>
  </si>
  <si>
    <t>野村總一郎</t>
    <phoneticPr fontId="1" type="noConversion"/>
  </si>
  <si>
    <t>在診療室遇見老子：療癒10萬人的日本精神科名醫，教你32個「零批判」思考模式</t>
  </si>
  <si>
    <t>你可以生氣, 但不要越想越氣 : 停止情緒化思考、不再與對錯拔河, 從此擺脫「地雷型」人設!</t>
    <phoneticPr fontId="1" type="noConversion"/>
  </si>
  <si>
    <t>水島廣子</t>
    <phoneticPr fontId="1" type="noConversion"/>
  </si>
  <si>
    <t>可借閱</t>
    <phoneticPr fontId="1" type="noConversion"/>
  </si>
  <si>
    <t>udn讀書館</t>
    <phoneticPr fontId="1" type="noConversion"/>
  </si>
  <si>
    <t>過度努力 : 每個「過度」,都是傷的證明</t>
  </si>
  <si>
    <t xml:space="preserve">udn讀書館 </t>
    <phoneticPr fontId="1" type="noConversion"/>
  </si>
  <si>
    <t>情緒過勞的我，有些話想對自己說：閱讀治療師陪你走過心靈修復之路，擺脫五種毒性心態，重建剛剛好的人際距離與自我平衡</t>
    <phoneticPr fontId="1" type="noConversion"/>
  </si>
  <si>
    <t>趙玟英</t>
    <phoneticPr fontId="1" type="noConversion"/>
  </si>
  <si>
    <t>張曼娟</t>
    <phoneticPr fontId="1" type="noConversion"/>
  </si>
  <si>
    <t>以我之名 : 寫給獨一無二的自己</t>
    <phoneticPr fontId="1" type="noConversion"/>
  </si>
  <si>
    <t>空間與心靈的淨化整理術</t>
    <phoneticPr fontId="3" type="noConversion"/>
  </si>
  <si>
    <t xml:space="preserve">HyRead eBook </t>
    <phoneticPr fontId="1" type="noConversion"/>
  </si>
  <si>
    <t xml:space="preserve">面對恐懼的勇氣 : 轉念就好,勇敢向前行 </t>
    <phoneticPr fontId="1" type="noConversion"/>
  </si>
  <si>
    <t>露絲.蘇庫普</t>
  </si>
  <si>
    <t>iRead eBooks</t>
    <phoneticPr fontId="1" type="noConversion"/>
  </si>
  <si>
    <t>看!情緒幹的好事 : 哈佛精神科醫師執業40年的良心告白 : 接受「人生就是不公平」,自豪「不完美的我也是最好的自己」 (二版)</t>
  </si>
  <si>
    <t>麥可.班奈特,莎拉.班奈特</t>
  </si>
  <si>
    <t>Hyread eBook</t>
    <phoneticPr fontId="1" type="noConversion"/>
  </si>
  <si>
    <t xml:space="preserve">人生自古誰不廢  : 或懷才不遇,或落榜情傷,古代魯蛇的人生堅強講義 </t>
    <phoneticPr fontId="1" type="noConversion"/>
  </si>
  <si>
    <t>敏鎬的黑特事務所</t>
  </si>
  <si>
    <t xml:space="preserve">你以為的懷才不遇,只是懷才不足而已 </t>
    <phoneticPr fontId="1" type="noConversion"/>
  </si>
  <si>
    <t>小令君</t>
  </si>
  <si>
    <t>家是個張力場：歷史視野下的家庭關係轉化</t>
    <phoneticPr fontId="1" type="noConversion"/>
  </si>
  <si>
    <t>6-1</t>
    <phoneticPr fontId="1" type="noConversion"/>
  </si>
  <si>
    <t>愛情社會學. 1 : 學著, 好好愛</t>
    <phoneticPr fontId="1" type="noConversion"/>
  </si>
  <si>
    <t>544.37 1257</t>
    <phoneticPr fontId="1" type="noConversion"/>
  </si>
  <si>
    <t>館藏地為總圖書館四樓書展區（位於四樓門廳）。
（1）狀態「展出中」：可於書展區取得該書，展出期間僅供館內閱覽。另備有可外借複本，請依索書號至總圖書館二樓及四樓資料區查找。
（2）狀態「可借閱」：已結束展出並可外借，請依索書號至總圖書館二樓及四樓資料區查找。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</si>
</sst>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>
    <font>
      <sz val="11"/>
      <color indexed="8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name val="新細明體"/>
      <family val="1"/>
      <charset val="136"/>
    </font>
    <font>
      <sz val="9"/>
      <name val="細明體"/>
      <family val="3"/>
      <charset val="136"/>
    </font>
    <font>
      <sz val="11"/>
      <color theme="1"/>
      <name val="Calibri"/>
      <family val="2"/>
    </font>
    <font>
      <sz val="12"/>
      <color indexed="8"/>
      <name val="王漢宗細圓體繁"/>
      <family val="1"/>
      <charset val="136"/>
    </font>
    <font>
      <sz val="10"/>
      <color indexed="8"/>
      <name val="王漢宗細圓體繁"/>
      <family val="1"/>
      <charset val="136"/>
    </font>
    <font>
      <b/>
      <sz val="14"/>
      <color indexed="8"/>
      <name val="微軟正黑體"/>
      <family val="2"/>
      <charset val="136"/>
    </font>
    <font>
      <sz val="14"/>
      <color indexed="8"/>
      <name val="微軟正黑體"/>
      <family val="2"/>
      <charset val="136"/>
    </font>
    <font>
      <b/>
      <sz val="16"/>
      <color theme="0"/>
      <name val="微軟正黑體"/>
      <family val="2"/>
      <charset val="136"/>
    </font>
    <font>
      <b/>
      <sz val="11"/>
      <color theme="0"/>
      <name val="微軟正黑體"/>
      <family val="2"/>
      <charset val="136"/>
    </font>
    <font>
      <sz val="11"/>
      <color indexed="8"/>
      <name val="王漢宗細圓體繁"/>
      <family val="1"/>
      <charset val="136"/>
    </font>
    <font>
      <sz val="11"/>
      <color indexed="8"/>
      <name val="微軟正黑體"/>
      <family val="2"/>
      <charset val="136"/>
    </font>
    <font>
      <sz val="11"/>
      <name val="微軟正黑體"/>
      <family val="2"/>
      <charset val="136"/>
    </font>
    <font>
      <sz val="10"/>
      <color rgb="FF000000"/>
      <name val="微軟正黑體"/>
      <family val="1"/>
      <charset val="136"/>
    </font>
    <font>
      <sz val="11"/>
      <color theme="1"/>
      <name val="微軟正黑體"/>
      <family val="2"/>
      <charset val="136"/>
    </font>
    <font>
      <sz val="12"/>
      <color indexed="8"/>
      <name val="微軟正黑體"/>
      <family val="2"/>
      <charset val="136"/>
    </font>
    <font>
      <u/>
      <sz val="11"/>
      <color theme="10"/>
      <name val="新細明體"/>
      <family val="2"/>
      <scheme val="minor"/>
    </font>
    <font>
      <u/>
      <sz val="11"/>
      <color theme="10"/>
      <name val="微軟正黑體"/>
      <family val="2"/>
      <charset val="136"/>
    </font>
    <font>
      <sz val="12"/>
      <color theme="1"/>
      <name val="王漢宗細圓體繁"/>
      <family val="1"/>
      <charset val="136"/>
    </font>
    <font>
      <sz val="10"/>
      <color theme="1"/>
      <name val="王漢宗細圓體繁"/>
      <family val="1"/>
      <charset val="136"/>
    </font>
    <font>
      <sz val="10"/>
      <color indexed="8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11"/>
      <color theme="1"/>
      <name val="新細明體"/>
      <family val="2"/>
      <scheme val="minor"/>
    </font>
    <font>
      <u/>
      <sz val="11"/>
      <color theme="1"/>
      <name val="微軟正黑體"/>
      <family val="2"/>
      <charset val="136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0"/>
      <name val="微軟正黑體"/>
      <family val="2"/>
      <charset val="136"/>
    </font>
    <font>
      <b/>
      <sz val="11"/>
      <color theme="0"/>
      <name val="新細明體"/>
      <family val="2"/>
      <scheme val="minor"/>
    </font>
    <font>
      <b/>
      <sz val="14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1"/>
      <color theme="1"/>
      <name val="Segoe UI Symbol"/>
      <family val="3"/>
    </font>
    <font>
      <sz val="11"/>
      <color theme="1" tint="0.499984740745262"/>
      <name val="王漢宗細圓體繁"/>
      <family val="1"/>
      <charset val="136"/>
    </font>
    <font>
      <sz val="11"/>
      <color theme="1" tint="0.499984740745262"/>
      <name val="微軟正黑體"/>
      <family val="1"/>
      <charset val="136"/>
    </font>
    <font>
      <sz val="11"/>
      <color theme="1" tint="0.499984740745262"/>
      <name val="微軟正黑體"/>
      <family val="2"/>
      <charset val="136"/>
    </font>
    <font>
      <sz val="10"/>
      <color theme="1" tint="0.499984740745262"/>
      <name val="王漢宗細圓體繁"/>
      <family val="1"/>
      <charset val="136"/>
    </font>
    <font>
      <sz val="10"/>
      <color theme="1" tint="0.499984740745262"/>
      <name val="微軟正黑體"/>
      <family val="1"/>
      <charset val="136"/>
    </font>
    <font>
      <sz val="14"/>
      <color indexed="8"/>
      <name val="新細明體"/>
      <family val="2"/>
      <scheme val="minor"/>
    </font>
  </fonts>
  <fills count="8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3">
    <xf numFmtId="0" fontId="0" fillId="0" borderId="0">
      <alignment vertical="center"/>
    </xf>
    <xf numFmtId="0" fontId="2" fillId="2" borderId="0"/>
    <xf numFmtId="0" fontId="17" fillId="0" borderId="0" applyNumberFormat="0" applyFill="0" applyBorder="0" applyAlignment="0" applyProtection="0">
      <alignment vertical="center"/>
    </xf>
  </cellStyleXfs>
  <cellXfs count="278">
    <xf numFmtId="0" fontId="0" fillId="0" borderId="0" xfId="0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>
      <alignment vertical="center"/>
    </xf>
    <xf numFmtId="49" fontId="6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10" fillId="6" borderId="1" xfId="0" applyFont="1" applyFill="1" applyBorder="1" applyAlignment="1">
      <alignment horizontal="center" vertical="top"/>
    </xf>
    <xf numFmtId="0" fontId="12" fillId="0" borderId="1" xfId="0" applyFont="1" applyBorder="1" applyAlignment="1">
      <alignment vertical="top"/>
    </xf>
    <xf numFmtId="0" fontId="12" fillId="0" borderId="1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2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49" fontId="10" fillId="6" borderId="1" xfId="0" applyNumberFormat="1" applyFont="1" applyFill="1" applyBorder="1" applyAlignment="1">
      <alignment vertical="top"/>
    </xf>
    <xf numFmtId="0" fontId="10" fillId="6" borderId="1" xfId="0" applyFont="1" applyFill="1" applyBorder="1" applyAlignment="1">
      <alignment vertical="top"/>
    </xf>
    <xf numFmtId="0" fontId="10" fillId="6" borderId="1" xfId="0" applyFont="1" applyFill="1" applyBorder="1" applyAlignment="1">
      <alignment vertical="top" wrapText="1"/>
    </xf>
    <xf numFmtId="49" fontId="12" fillId="0" borderId="1" xfId="0" applyNumberFormat="1" applyFont="1" applyBorder="1" applyAlignment="1">
      <alignment vertical="top"/>
    </xf>
    <xf numFmtId="0" fontId="15" fillId="2" borderId="1" xfId="0" applyFont="1" applyFill="1" applyBorder="1" applyAlignment="1">
      <alignment vertical="top"/>
    </xf>
    <xf numFmtId="0" fontId="15" fillId="2" borderId="1" xfId="0" applyFont="1" applyFill="1" applyBorder="1" applyAlignment="1">
      <alignment vertical="top" shrinkToFit="1"/>
    </xf>
    <xf numFmtId="49" fontId="12" fillId="0" borderId="1" xfId="0" applyNumberFormat="1" applyFont="1" applyFill="1" applyBorder="1" applyAlignment="1">
      <alignment vertical="top"/>
    </xf>
    <xf numFmtId="49" fontId="12" fillId="3" borderId="1" xfId="0" applyNumberFormat="1" applyFont="1" applyFill="1" applyBorder="1" applyAlignment="1">
      <alignment vertical="top"/>
    </xf>
    <xf numFmtId="0" fontId="12" fillId="0" borderId="1" xfId="0" applyFont="1" applyBorder="1" applyAlignment="1">
      <alignment horizontal="center" vertical="top"/>
    </xf>
    <xf numFmtId="0" fontId="15" fillId="2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top"/>
    </xf>
    <xf numFmtId="0" fontId="13" fillId="0" borderId="1" xfId="0" applyFont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 wrapText="1"/>
    </xf>
    <xf numFmtId="0" fontId="16" fillId="0" borderId="1" xfId="0" applyFont="1" applyBorder="1" applyAlignment="1">
      <alignment vertical="top" wrapText="1"/>
    </xf>
    <xf numFmtId="0" fontId="17" fillId="0" borderId="0" xfId="2">
      <alignment vertical="center"/>
    </xf>
    <xf numFmtId="0" fontId="14" fillId="0" borderId="0" xfId="0" applyFont="1" applyFill="1">
      <alignment vertical="center"/>
    </xf>
    <xf numFmtId="0" fontId="17" fillId="0" borderId="0" xfId="2" applyFill="1">
      <alignment vertical="center"/>
    </xf>
    <xf numFmtId="0" fontId="15" fillId="0" borderId="1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vertical="top"/>
    </xf>
    <xf numFmtId="0" fontId="15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0" fillId="6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top"/>
    </xf>
    <xf numFmtId="0" fontId="11" fillId="0" borderId="0" xfId="0" applyFont="1" applyAlignment="1">
      <alignment horizontal="left" vertical="center"/>
    </xf>
    <xf numFmtId="0" fontId="15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top" shrinkToFit="1"/>
    </xf>
    <xf numFmtId="49" fontId="12" fillId="0" borderId="1" xfId="0" applyNumberFormat="1" applyFont="1" applyBorder="1" applyAlignment="1">
      <alignment vertical="top"/>
    </xf>
    <xf numFmtId="0" fontId="13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top"/>
    </xf>
    <xf numFmtId="0" fontId="12" fillId="0" borderId="1" xfId="0" applyFont="1" applyBorder="1" applyAlignment="1">
      <alignment vertical="top" wrapText="1"/>
    </xf>
    <xf numFmtId="0" fontId="15" fillId="2" borderId="1" xfId="0" applyFont="1" applyFill="1" applyBorder="1" applyAlignment="1">
      <alignment vertical="top" wrapText="1"/>
    </xf>
    <xf numFmtId="0" fontId="12" fillId="0" borderId="0" xfId="0" applyFont="1" applyBorder="1">
      <alignment vertical="center"/>
    </xf>
    <xf numFmtId="0" fontId="12" fillId="0" borderId="0" xfId="0" applyFont="1" applyBorder="1" applyAlignment="1">
      <alignment vertical="center" shrinkToFit="1"/>
    </xf>
    <xf numFmtId="0" fontId="12" fillId="0" borderId="0" xfId="0" applyFont="1" applyBorder="1" applyAlignment="1">
      <alignment horizontal="center" vertical="center"/>
    </xf>
    <xf numFmtId="0" fontId="21" fillId="0" borderId="0" xfId="0" applyFont="1" applyFill="1" applyBorder="1">
      <alignment vertical="center"/>
    </xf>
    <xf numFmtId="0" fontId="22" fillId="0" borderId="0" xfId="0" applyFont="1" applyFill="1" applyBorder="1">
      <alignment vertical="center"/>
    </xf>
    <xf numFmtId="49" fontId="12" fillId="0" borderId="0" xfId="0" applyNumberFormat="1" applyFont="1" applyBorder="1">
      <alignment vertical="center"/>
    </xf>
    <xf numFmtId="0" fontId="12" fillId="0" borderId="0" xfId="0" applyFont="1" applyBorder="1" applyAlignment="1">
      <alignment horizontal="left" vertical="center"/>
    </xf>
    <xf numFmtId="0" fontId="21" fillId="0" borderId="0" xfId="0" applyFont="1" applyFill="1" applyBorder="1" applyAlignment="1">
      <alignment horizontal="center" vertical="center"/>
    </xf>
    <xf numFmtId="0" fontId="12" fillId="0" borderId="0" xfId="0" applyFont="1" applyFill="1" applyBorder="1">
      <alignment vertical="center"/>
    </xf>
    <xf numFmtId="49" fontId="10" fillId="6" borderId="3" xfId="0" applyNumberFormat="1" applyFont="1" applyFill="1" applyBorder="1" applyAlignment="1">
      <alignment vertical="top" wrapText="1"/>
    </xf>
    <xf numFmtId="0" fontId="10" fillId="6" borderId="3" xfId="0" applyFont="1" applyFill="1" applyBorder="1" applyAlignment="1">
      <alignment vertical="top" wrapText="1" shrinkToFit="1"/>
    </xf>
    <xf numFmtId="0" fontId="10" fillId="6" borderId="3" xfId="0" applyFont="1" applyFill="1" applyBorder="1" applyAlignment="1">
      <alignment horizontal="left" vertical="top" wrapText="1"/>
    </xf>
    <xf numFmtId="0" fontId="13" fillId="0" borderId="3" xfId="0" applyFont="1" applyFill="1" applyBorder="1" applyAlignment="1">
      <alignment vertical="top" wrapText="1" shrinkToFit="1"/>
    </xf>
    <xf numFmtId="0" fontId="18" fillId="0" borderId="3" xfId="2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vertical="center" wrapText="1" shrinkToFit="1"/>
    </xf>
    <xf numFmtId="0" fontId="18" fillId="0" borderId="3" xfId="2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vertical="top" wrapText="1" shrinkToFit="1"/>
    </xf>
    <xf numFmtId="0" fontId="16" fillId="0" borderId="3" xfId="0" applyFont="1" applyFill="1" applyBorder="1" applyAlignment="1">
      <alignment vertical="top" wrapText="1" shrinkToFit="1"/>
    </xf>
    <xf numFmtId="0" fontId="18" fillId="0" borderId="3" xfId="2" applyFont="1" applyFill="1" applyBorder="1" applyAlignment="1">
      <alignment horizontal="left" vertical="top" wrapText="1" shrinkToFit="1"/>
    </xf>
    <xf numFmtId="0" fontId="12" fillId="0" borderId="3" xfId="0" applyFont="1" applyFill="1" applyBorder="1" applyAlignment="1">
      <alignment vertical="top" wrapText="1" shrinkToFit="1"/>
    </xf>
    <xf numFmtId="0" fontId="21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49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vertical="top" wrapText="1"/>
    </xf>
    <xf numFmtId="0" fontId="21" fillId="0" borderId="0" xfId="0" applyFont="1" applyAlignment="1">
      <alignment horizontal="center" vertical="top" wrapText="1"/>
    </xf>
    <xf numFmtId="0" fontId="12" fillId="0" borderId="0" xfId="0" applyFont="1" applyAlignment="1">
      <alignment horizontal="left" vertical="top"/>
    </xf>
    <xf numFmtId="0" fontId="24" fillId="0" borderId="0" xfId="0" applyFont="1">
      <alignment vertical="center"/>
    </xf>
    <xf numFmtId="49" fontId="15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Fill="1">
      <alignment vertical="center"/>
    </xf>
    <xf numFmtId="0" fontId="23" fillId="0" borderId="0" xfId="0" applyFont="1" applyFill="1" applyAlignment="1">
      <alignment horizontal="left" vertical="center"/>
    </xf>
    <xf numFmtId="0" fontId="15" fillId="0" borderId="1" xfId="0" applyFont="1" applyFill="1" applyBorder="1" applyAlignment="1">
      <alignment horizontal="center" vertical="top" wrapText="1"/>
    </xf>
    <xf numFmtId="49" fontId="15" fillId="0" borderId="1" xfId="0" applyNumberFormat="1" applyFont="1" applyFill="1" applyBorder="1" applyAlignment="1">
      <alignment horizontal="center" vertical="top"/>
    </xf>
    <xf numFmtId="0" fontId="26" fillId="0" borderId="1" xfId="0" applyFont="1" applyBorder="1">
      <alignment vertical="center"/>
    </xf>
    <xf numFmtId="0" fontId="15" fillId="0" borderId="1" xfId="0" applyFont="1" applyFill="1" applyBorder="1">
      <alignment vertical="center"/>
    </xf>
    <xf numFmtId="0" fontId="15" fillId="0" borderId="1" xfId="0" applyFont="1" applyFill="1" applyBorder="1" applyAlignment="1">
      <alignment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28" fillId="0" borderId="1" xfId="2" applyFont="1" applyBorder="1">
      <alignment vertical="center"/>
    </xf>
    <xf numFmtId="0" fontId="15" fillId="0" borderId="1" xfId="0" applyFont="1" applyBorder="1" applyAlignment="1">
      <alignment horizontal="left" vertical="center"/>
    </xf>
    <xf numFmtId="0" fontId="28" fillId="0" borderId="1" xfId="2" applyFont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top" wrapText="1"/>
    </xf>
    <xf numFmtId="0" fontId="26" fillId="0" borderId="1" xfId="0" applyFont="1" applyFill="1" applyBorder="1">
      <alignment vertical="center"/>
    </xf>
    <xf numFmtId="0" fontId="29" fillId="0" borderId="1" xfId="0" applyFont="1" applyBorder="1">
      <alignment vertical="center"/>
    </xf>
    <xf numFmtId="0" fontId="30" fillId="0" borderId="1" xfId="0" applyFont="1" applyBorder="1">
      <alignment vertical="center"/>
    </xf>
    <xf numFmtId="49" fontId="15" fillId="0" borderId="1" xfId="0" applyNumberFormat="1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shrinkToFit="1"/>
    </xf>
    <xf numFmtId="0" fontId="15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left" vertical="top"/>
    </xf>
    <xf numFmtId="0" fontId="28" fillId="0" borderId="1" xfId="2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vertical="top" wrapText="1"/>
    </xf>
    <xf numFmtId="49" fontId="10" fillId="6" borderId="1" xfId="0" applyNumberFormat="1" applyFont="1" applyFill="1" applyBorder="1" applyAlignment="1">
      <alignment horizontal="center" vertical="top"/>
    </xf>
    <xf numFmtId="0" fontId="10" fillId="6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/>
    <xf numFmtId="0" fontId="8" fillId="0" borderId="1" xfId="0" applyFont="1" applyBorder="1" applyAlignment="1">
      <alignment horizontal="left" vertical="center"/>
    </xf>
    <xf numFmtId="0" fontId="8" fillId="0" borderId="1" xfId="0" applyFont="1" applyBorder="1">
      <alignment vertical="center"/>
    </xf>
    <xf numFmtId="0" fontId="33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49" fontId="12" fillId="0" borderId="1" xfId="0" applyNumberFormat="1" applyFont="1" applyBorder="1" applyAlignment="1">
      <alignment vertical="top"/>
    </xf>
    <xf numFmtId="0" fontId="15" fillId="2" borderId="1" xfId="0" applyFont="1" applyFill="1" applyBorder="1" applyAlignment="1">
      <alignment vertical="top" wrapText="1"/>
    </xf>
    <xf numFmtId="49" fontId="12" fillId="0" borderId="1" xfId="0" applyNumberFormat="1" applyFont="1" applyBorder="1" applyAlignment="1">
      <alignment vertical="top"/>
    </xf>
    <xf numFmtId="0" fontId="13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5" fillId="2" borderId="1" xfId="0" applyFont="1" applyFill="1" applyBorder="1" applyAlignment="1">
      <alignment vertical="top" wrapText="1"/>
    </xf>
    <xf numFmtId="0" fontId="0" fillId="0" borderId="9" xfId="0" applyBorder="1" applyAlignment="1">
      <alignment horizontal="center" vertical="top"/>
    </xf>
    <xf numFmtId="0" fontId="15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horizontal="left" vertical="center" shrinkToFit="1"/>
    </xf>
    <xf numFmtId="0" fontId="15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vertical="top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/>
    </xf>
    <xf numFmtId="0" fontId="15" fillId="0" borderId="13" xfId="0" applyFont="1" applyFill="1" applyBorder="1" applyAlignment="1">
      <alignment vertical="top" wrapText="1" shrinkToFit="1"/>
    </xf>
    <xf numFmtId="0" fontId="18" fillId="0" borderId="13" xfId="2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shrinkToFit="1"/>
    </xf>
    <xf numFmtId="49" fontId="12" fillId="0" borderId="1" xfId="0" applyNumberFormat="1" applyFont="1" applyBorder="1" applyAlignment="1">
      <alignment vertical="top"/>
    </xf>
    <xf numFmtId="0" fontId="13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/>
    </xf>
    <xf numFmtId="0" fontId="15" fillId="2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left" vertical="top" shrinkToFit="1"/>
    </xf>
    <xf numFmtId="0" fontId="13" fillId="0" borderId="1" xfId="0" applyFont="1" applyFill="1" applyBorder="1" applyAlignment="1">
      <alignment horizontal="center" vertical="top" wrapText="1"/>
    </xf>
    <xf numFmtId="49" fontId="12" fillId="0" borderId="1" xfId="0" applyNumberFormat="1" applyFont="1" applyFill="1" applyBorder="1" applyAlignment="1">
      <alignment vertical="top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top"/>
    </xf>
    <xf numFmtId="0" fontId="6" fillId="0" borderId="0" xfId="0" applyFont="1" applyFill="1" applyAlignment="1">
      <alignment horizontal="center" vertical="center"/>
    </xf>
    <xf numFmtId="0" fontId="11" fillId="0" borderId="0" xfId="0" applyFont="1">
      <alignment vertical="center"/>
    </xf>
    <xf numFmtId="0" fontId="36" fillId="0" borderId="0" xfId="0" applyFont="1">
      <alignment vertical="center"/>
    </xf>
    <xf numFmtId="0" fontId="36" fillId="0" borderId="0" xfId="0" applyFont="1" applyAlignment="1">
      <alignment horizontal="center" vertical="center"/>
    </xf>
    <xf numFmtId="0" fontId="37" fillId="0" borderId="0" xfId="0" applyFont="1">
      <alignment vertical="center"/>
    </xf>
    <xf numFmtId="0" fontId="38" fillId="0" borderId="0" xfId="0" applyFont="1" applyAlignment="1">
      <alignment horizontal="center" vertical="top"/>
    </xf>
    <xf numFmtId="0" fontId="39" fillId="0" borderId="0" xfId="0" applyFont="1">
      <alignment vertical="center"/>
    </xf>
    <xf numFmtId="0" fontId="40" fillId="0" borderId="0" xfId="0" applyFont="1">
      <alignment vertical="center"/>
    </xf>
    <xf numFmtId="0" fontId="37" fillId="0" borderId="0" xfId="0" applyFont="1" applyFill="1">
      <alignment vertical="center"/>
    </xf>
    <xf numFmtId="0" fontId="37" fillId="0" borderId="0" xfId="0" applyFont="1" applyFill="1" applyAlignment="1">
      <alignment vertical="top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8" fillId="0" borderId="4" xfId="0" applyFont="1" applyFill="1" applyBorder="1" applyAlignment="1">
      <alignment horizontal="left" vertical="top"/>
    </xf>
    <xf numFmtId="0" fontId="37" fillId="0" borderId="0" xfId="0" applyFont="1" applyFill="1" applyAlignment="1">
      <alignment horizontal="left" vertical="center"/>
    </xf>
    <xf numFmtId="0" fontId="15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top"/>
    </xf>
    <xf numFmtId="0" fontId="15" fillId="0" borderId="7" xfId="0" applyFont="1" applyFill="1" applyBorder="1" applyAlignment="1">
      <alignment vertical="top"/>
    </xf>
    <xf numFmtId="0" fontId="15" fillId="0" borderId="7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/>
    </xf>
    <xf numFmtId="0" fontId="18" fillId="0" borderId="5" xfId="2" applyFont="1" applyFill="1" applyBorder="1" applyAlignment="1">
      <alignment horizontal="left" vertical="center"/>
    </xf>
    <xf numFmtId="0" fontId="18" fillId="0" borderId="4" xfId="2" applyFont="1" applyFill="1" applyBorder="1" applyAlignment="1">
      <alignment horizontal="left" vertical="center"/>
    </xf>
    <xf numFmtId="0" fontId="18" fillId="0" borderId="1" xfId="2" applyFont="1" applyFill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5" fillId="0" borderId="0" xfId="0" applyFont="1" applyFill="1" applyBorder="1" applyAlignment="1">
      <alignment vertical="top" wrapText="1" shrinkToFit="1"/>
    </xf>
    <xf numFmtId="0" fontId="15" fillId="0" borderId="11" xfId="0" applyFont="1" applyFill="1" applyBorder="1" applyAlignment="1">
      <alignment vertical="top" wrapText="1" shrinkToFit="1"/>
    </xf>
    <xf numFmtId="0" fontId="15" fillId="0" borderId="3" xfId="0" applyFont="1" applyFill="1" applyBorder="1" applyAlignment="1">
      <alignment vertical="top"/>
    </xf>
    <xf numFmtId="0" fontId="18" fillId="0" borderId="3" xfId="2" applyFont="1" applyFill="1" applyBorder="1" applyAlignment="1">
      <alignment horizontal="left" vertical="center"/>
    </xf>
    <xf numFmtId="0" fontId="15" fillId="0" borderId="3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horizontal="left" vertical="center"/>
    </xf>
    <xf numFmtId="0" fontId="41" fillId="0" borderId="0" xfId="0" applyFont="1">
      <alignment vertical="center"/>
    </xf>
    <xf numFmtId="0" fontId="8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31" fillId="7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33" fillId="0" borderId="5" xfId="0" applyFont="1" applyBorder="1" applyAlignment="1">
      <alignment horizontal="left" vertical="center"/>
    </xf>
    <xf numFmtId="0" fontId="34" fillId="0" borderId="2" xfId="0" applyFont="1" applyBorder="1" applyAlignment="1">
      <alignment horizontal="left" vertical="center"/>
    </xf>
    <xf numFmtId="49" fontId="12" fillId="0" borderId="3" xfId="0" applyNumberFormat="1" applyFont="1" applyFill="1" applyBorder="1" applyAlignment="1">
      <alignment vertical="top" wrapText="1"/>
    </xf>
    <xf numFmtId="0" fontId="12" fillId="0" borderId="3" xfId="0" applyFont="1" applyFill="1" applyBorder="1" applyAlignment="1">
      <alignment vertical="center" wrapText="1"/>
    </xf>
    <xf numFmtId="0" fontId="0" fillId="0" borderId="3" xfId="0" applyBorder="1" applyAlignment="1">
      <alignment vertical="center"/>
    </xf>
    <xf numFmtId="49" fontId="12" fillId="0" borderId="11" xfId="0" applyNumberFormat="1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9" fillId="5" borderId="3" xfId="0" applyFont="1" applyFill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3" xfId="0" applyFont="1" applyFill="1" applyBorder="1" applyAlignment="1">
      <alignment vertical="top" wrapText="1"/>
    </xf>
    <xf numFmtId="0" fontId="0" fillId="0" borderId="12" xfId="0" applyBorder="1" applyAlignment="1">
      <alignment vertical="top" wrapText="1"/>
    </xf>
    <xf numFmtId="49" fontId="12" fillId="0" borderId="8" xfId="0" applyNumberFormat="1" applyFont="1" applyFill="1" applyBorder="1" applyAlignment="1">
      <alignment vertical="top" wrapText="1"/>
    </xf>
    <xf numFmtId="0" fontId="12" fillId="0" borderId="9" xfId="0" applyFont="1" applyFill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30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5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5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5" fillId="0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5" fillId="0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5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9" fillId="5" borderId="4" xfId="0" applyFont="1" applyFill="1" applyBorder="1" applyAlignment="1">
      <alignment horizontal="center" vertical="top"/>
    </xf>
    <xf numFmtId="0" fontId="9" fillId="5" borderId="0" xfId="0" applyFont="1" applyFill="1" applyBorder="1" applyAlignment="1">
      <alignment horizontal="center" vertical="top"/>
    </xf>
    <xf numFmtId="0" fontId="0" fillId="0" borderId="0" xfId="0" applyAlignment="1">
      <alignment vertical="center"/>
    </xf>
    <xf numFmtId="0" fontId="15" fillId="0" borderId="1" xfId="0" applyFont="1" applyFill="1" applyBorder="1" applyAlignment="1">
      <alignment vertical="top"/>
    </xf>
    <xf numFmtId="0" fontId="15" fillId="2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left" vertical="center" shrinkToFit="1"/>
    </xf>
    <xf numFmtId="0" fontId="27" fillId="0" borderId="1" xfId="0" applyFont="1" applyBorder="1" applyAlignment="1">
      <alignment vertical="center" wrapText="1"/>
    </xf>
    <xf numFmtId="0" fontId="28" fillId="0" borderId="1" xfId="2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49" fontId="12" fillId="0" borderId="7" xfId="0" applyNumberFormat="1" applyFont="1" applyFill="1" applyBorder="1" applyAlignment="1">
      <alignment vertical="top"/>
    </xf>
    <xf numFmtId="0" fontId="0" fillId="0" borderId="6" xfId="0" applyBorder="1" applyAlignment="1">
      <alignment vertical="top"/>
    </xf>
    <xf numFmtId="0" fontId="12" fillId="0" borderId="7" xfId="0" applyFont="1" applyBorder="1" applyAlignment="1">
      <alignment vertical="top"/>
    </xf>
    <xf numFmtId="0" fontId="18" fillId="0" borderId="5" xfId="2" applyFont="1" applyBorder="1" applyAlignment="1">
      <alignment horizontal="center" vertical="center"/>
    </xf>
    <xf numFmtId="0" fontId="18" fillId="0" borderId="2" xfId="2" applyFont="1" applyBorder="1" applyAlignment="1">
      <alignment vertical="center"/>
    </xf>
    <xf numFmtId="0" fontId="9" fillId="5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7" fillId="4" borderId="1" xfId="0" applyFont="1" applyFill="1" applyBorder="1" applyAlignment="1">
      <alignment vertical="top"/>
    </xf>
    <xf numFmtId="0" fontId="0" fillId="0" borderId="1" xfId="0" applyBorder="1" applyAlignment="1">
      <alignment vertical="top"/>
    </xf>
    <xf numFmtId="49" fontId="12" fillId="0" borderId="1" xfId="0" applyNumberFormat="1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1" xfId="0" applyFont="1" applyBorder="1" applyAlignment="1">
      <alignment vertical="top" wrapText="1"/>
    </xf>
    <xf numFmtId="0" fontId="18" fillId="0" borderId="1" xfId="2" applyFont="1" applyBorder="1" applyAlignment="1">
      <alignment horizontal="center" vertical="top"/>
    </xf>
    <xf numFmtId="0" fontId="18" fillId="2" borderId="5" xfId="2" applyFont="1" applyFill="1" applyBorder="1" applyAlignment="1">
      <alignment horizontal="center" vertical="top"/>
    </xf>
    <xf numFmtId="0" fontId="18" fillId="0" borderId="2" xfId="2" applyFont="1" applyBorder="1" applyAlignment="1">
      <alignment vertical="top"/>
    </xf>
    <xf numFmtId="49" fontId="12" fillId="0" borderId="7" xfId="0" applyNumberFormat="1" applyFont="1" applyBorder="1" applyAlignment="1">
      <alignment vertical="top"/>
    </xf>
    <xf numFmtId="0" fontId="15" fillId="2" borderId="7" xfId="0" applyFont="1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7" fillId="4" borderId="6" xfId="0" applyFont="1" applyFill="1" applyBorder="1" applyAlignment="1">
      <alignment vertical="top"/>
    </xf>
    <xf numFmtId="0" fontId="27" fillId="0" borderId="6" xfId="0" applyFont="1" applyBorder="1" applyAlignment="1">
      <alignment vertical="top" wrapText="1"/>
    </xf>
    <xf numFmtId="0" fontId="18" fillId="0" borderId="5" xfId="2" applyFont="1" applyBorder="1" applyAlignment="1">
      <alignment horizontal="center" vertical="top"/>
    </xf>
    <xf numFmtId="0" fontId="13" fillId="0" borderId="7" xfId="0" applyFont="1" applyBorder="1" applyAlignment="1">
      <alignment vertical="top" wrapText="1"/>
    </xf>
    <xf numFmtId="0" fontId="18" fillId="0" borderId="5" xfId="2" applyFont="1" applyFill="1" applyBorder="1" applyAlignment="1">
      <alignment horizontal="center" vertical="center"/>
    </xf>
    <xf numFmtId="0" fontId="18" fillId="0" borderId="2" xfId="2" applyFont="1" applyFill="1" applyBorder="1" applyAlignment="1">
      <alignment vertical="center"/>
    </xf>
    <xf numFmtId="0" fontId="0" fillId="0" borderId="6" xfId="0" applyFill="1" applyBorder="1" applyAlignment="1">
      <alignment vertical="top"/>
    </xf>
    <xf numFmtId="0" fontId="15" fillId="0" borderId="7" xfId="0" applyFont="1" applyFill="1" applyBorder="1" applyAlignment="1">
      <alignment vertical="top"/>
    </xf>
    <xf numFmtId="0" fontId="15" fillId="0" borderId="7" xfId="0" applyFont="1" applyFill="1" applyBorder="1" applyAlignment="1">
      <alignment vertical="top" wrapText="1"/>
    </xf>
    <xf numFmtId="0" fontId="0" fillId="0" borderId="6" xfId="0" applyFill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/>
    </xf>
    <xf numFmtId="0" fontId="15" fillId="0" borderId="7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18" fillId="0" borderId="5" xfId="2" applyFont="1" applyFill="1" applyBorder="1" applyAlignment="1">
      <alignment horizontal="center" vertical="top" wrapText="1"/>
    </xf>
    <xf numFmtId="0" fontId="18" fillId="0" borderId="2" xfId="2" applyFont="1" applyFill="1" applyBorder="1" applyAlignment="1">
      <alignment vertical="top"/>
    </xf>
    <xf numFmtId="0" fontId="15" fillId="2" borderId="1" xfId="0" applyFont="1" applyFill="1" applyBorder="1" applyAlignment="1">
      <alignment vertical="top" wrapText="1"/>
    </xf>
    <xf numFmtId="0" fontId="18" fillId="2" borderId="1" xfId="2" applyFont="1" applyFill="1" applyBorder="1" applyAlignment="1">
      <alignment horizontal="center" vertical="top"/>
    </xf>
    <xf numFmtId="0" fontId="18" fillId="0" borderId="5" xfId="2" applyFont="1" applyFill="1" applyBorder="1" applyAlignment="1">
      <alignment horizontal="center" vertical="top"/>
    </xf>
    <xf numFmtId="0" fontId="0" fillId="0" borderId="1" xfId="0" applyFill="1" applyBorder="1" applyAlignment="1">
      <alignment vertical="top"/>
    </xf>
    <xf numFmtId="49" fontId="12" fillId="0" borderId="1" xfId="0" applyNumberFormat="1" applyFont="1" applyFill="1" applyBorder="1" applyAlignment="1">
      <alignment vertical="top"/>
    </xf>
    <xf numFmtId="0" fontId="18" fillId="0" borderId="1" xfId="2" applyFont="1" applyFill="1" applyBorder="1" applyAlignment="1">
      <alignment horizontal="center" vertical="top"/>
    </xf>
    <xf numFmtId="0" fontId="18" fillId="0" borderId="1" xfId="2" applyFont="1" applyFill="1" applyBorder="1" applyAlignment="1">
      <alignment vertical="top"/>
    </xf>
  </cellXfs>
  <cellStyles count="3">
    <cellStyle name="一般" xfId="0" builtinId="0"/>
    <cellStyle name="一般 2" xfId="1" xr:uid="{00000000-0005-0000-0000-000001000000}"/>
    <cellStyle name="超連結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reading.udn.com/udnlib/ntu/B/164651" TargetMode="External"/><Relationship Id="rId2" Type="http://schemas.openxmlformats.org/officeDocument/2006/relationships/hyperlink" Target="https://ntu.ebook.hyread.com.tw/bookDetail.jsp?id=150704" TargetMode="External"/><Relationship Id="rId1" Type="http://schemas.openxmlformats.org/officeDocument/2006/relationships/hyperlink" Target="https://www.airitibooks.com/Detail/Detail?PublicationID=P20190620116" TargetMode="External"/><Relationship Id="rId4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ntu.ebook.hyread.com.tw/bookDetail.jsp?id=146091" TargetMode="External"/><Relationship Id="rId2" Type="http://schemas.openxmlformats.org/officeDocument/2006/relationships/hyperlink" Target="https://reading.udn.com/udnlib/ntu/B/133259" TargetMode="External"/><Relationship Id="rId1" Type="http://schemas.openxmlformats.org/officeDocument/2006/relationships/hyperlink" Target="https://ntu.ebook.hyread.com.tw/bookDetail.jsp?id=80965" TargetMode="External"/><Relationship Id="rId5" Type="http://schemas.openxmlformats.org/officeDocument/2006/relationships/printerSettings" Target="../printerSettings/printerSettings12.bin"/><Relationship Id="rId4" Type="http://schemas.openxmlformats.org/officeDocument/2006/relationships/hyperlink" Target="https://reading.udn.com/udnlib/ntu/B/91667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ntu.ebook.hyread.com.tw/bookDetail.jsp?id=258256" TargetMode="External"/><Relationship Id="rId13" Type="http://schemas.openxmlformats.org/officeDocument/2006/relationships/hyperlink" Target="https://ntu.ebook.hyread.com.tw/bookDetail.jsp?id=206653" TargetMode="External"/><Relationship Id="rId3" Type="http://schemas.openxmlformats.org/officeDocument/2006/relationships/hyperlink" Target="https://ntu.ebook.hyread.com.tw/bookDetail.jsp?id=224632" TargetMode="External"/><Relationship Id="rId7" Type="http://schemas.openxmlformats.org/officeDocument/2006/relationships/hyperlink" Target="https://reading.udn.com/udnlib/ntu/B/91667" TargetMode="External"/><Relationship Id="rId12" Type="http://schemas.openxmlformats.org/officeDocument/2006/relationships/hyperlink" Target="https://reading.udn.com/udnlib/ntu/B/161593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https://ntu.ebook.hyread.com.tw/bookDetail.jsp?id=176868" TargetMode="External"/><Relationship Id="rId16" Type="http://schemas.openxmlformats.org/officeDocument/2006/relationships/hyperlink" Target="https://reading.udn.com/udnlib/ntu/B/164651" TargetMode="External"/><Relationship Id="rId1" Type="http://schemas.openxmlformats.org/officeDocument/2006/relationships/hyperlink" Target="https://ntu.ebook.hyread.com.tw/bookDetail.jsp?id=211490" TargetMode="External"/><Relationship Id="rId6" Type="http://schemas.openxmlformats.org/officeDocument/2006/relationships/hyperlink" Target="https://ntu.ebook.hyread.com.tw/bookDetail.jsp?id=146091" TargetMode="External"/><Relationship Id="rId11" Type="http://schemas.openxmlformats.org/officeDocument/2006/relationships/hyperlink" Target="https://reading.udn.com/udnlib/ntu/B/201267" TargetMode="External"/><Relationship Id="rId5" Type="http://schemas.openxmlformats.org/officeDocument/2006/relationships/hyperlink" Target="https://ntu.ebook.hyread.com.tw/bookDetail.jsp?id=80965" TargetMode="External"/><Relationship Id="rId15" Type="http://schemas.openxmlformats.org/officeDocument/2006/relationships/hyperlink" Target="https://ntu.ebook.hyread.com.tw/bookDetail.jsp?id=150704" TargetMode="External"/><Relationship Id="rId10" Type="http://schemas.openxmlformats.org/officeDocument/2006/relationships/hyperlink" Target="https://reading.udn.com/udnlib/ntu/B/179203" TargetMode="External"/><Relationship Id="rId4" Type="http://schemas.openxmlformats.org/officeDocument/2006/relationships/hyperlink" Target="https://www.airitibooks.com/Detail/Detail?PublicationID=P20190620116" TargetMode="External"/><Relationship Id="rId9" Type="http://schemas.openxmlformats.org/officeDocument/2006/relationships/hyperlink" Target="https://ntu.ebook.hyread.com.tw/bookDetail.jsp?id=231430" TargetMode="External"/><Relationship Id="rId14" Type="http://schemas.openxmlformats.org/officeDocument/2006/relationships/hyperlink" Target="https://www.airitibooks.com/Detail/Detail?PublicationID=P20201116130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multimedia.lib.ntu.edu.tw/Book?BMID=9774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reading.udn.com/udnlib/ntu/B/168099" TargetMode="External"/><Relationship Id="rId2" Type="http://schemas.openxmlformats.org/officeDocument/2006/relationships/hyperlink" Target="https://reading.udn.com/udnlib/ntu/B/179203" TargetMode="External"/><Relationship Id="rId1" Type="http://schemas.openxmlformats.org/officeDocument/2006/relationships/hyperlink" Target="https://reading.udn.com/udnlib/ntu/B/161593" TargetMode="Externa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ntu.ebook.hyread.com.tw/bookDetail.jsp?id=206653" TargetMode="External"/><Relationship Id="rId2" Type="http://schemas.openxmlformats.org/officeDocument/2006/relationships/hyperlink" Target="https://ntu.ebook.hyread.com.tw/bookDetail.jsp?id=224632" TargetMode="External"/><Relationship Id="rId1" Type="http://schemas.openxmlformats.org/officeDocument/2006/relationships/hyperlink" Target="https://ntu.ebook.hyread.com.tw/bookDetail.jsp?id=176868" TargetMode="Externa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iritibooks.com/Detail/Detail?PublicationID=P20201116130" TargetMode="External"/><Relationship Id="rId2" Type="http://schemas.openxmlformats.org/officeDocument/2006/relationships/hyperlink" Target="https://reading.udn.com/udnlib/ntu/B/201267" TargetMode="External"/><Relationship Id="rId1" Type="http://schemas.openxmlformats.org/officeDocument/2006/relationships/hyperlink" Target="https://ntu.ebook.hyread.com.tw/bookDetail.jsp?id=231430" TargetMode="Externa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C27"/>
  <sheetViews>
    <sheetView tabSelected="1" topLeftCell="A7" workbookViewId="0">
      <selection activeCell="B28" sqref="B28"/>
    </sheetView>
  </sheetViews>
  <sheetFormatPr defaultRowHeight="15.75"/>
  <cols>
    <col min="1" max="1" width="17.7109375" customWidth="1"/>
    <col min="3" max="3" width="91.140625" customWidth="1"/>
  </cols>
  <sheetData>
    <row r="1" spans="1:3" ht="18.75">
      <c r="A1" s="191" t="s">
        <v>680</v>
      </c>
      <c r="B1" s="191"/>
      <c r="C1" s="191"/>
    </row>
    <row r="2" spans="1:3" ht="18.75">
      <c r="A2" s="123" t="s">
        <v>251</v>
      </c>
      <c r="B2" s="117" t="s">
        <v>252</v>
      </c>
      <c r="C2" s="124" t="s">
        <v>253</v>
      </c>
    </row>
    <row r="3" spans="1:3" ht="18.75">
      <c r="A3" s="189" t="s">
        <v>254</v>
      </c>
      <c r="B3" s="118" t="s">
        <v>1</v>
      </c>
      <c r="C3" s="119" t="s">
        <v>255</v>
      </c>
    </row>
    <row r="4" spans="1:3" ht="18.75">
      <c r="A4" s="189"/>
      <c r="B4" s="118" t="s">
        <v>256</v>
      </c>
      <c r="C4" s="119" t="s">
        <v>257</v>
      </c>
    </row>
    <row r="5" spans="1:3" ht="18.75">
      <c r="A5" s="189"/>
      <c r="B5" s="118" t="s">
        <v>258</v>
      </c>
      <c r="C5" s="119" t="s">
        <v>259</v>
      </c>
    </row>
    <row r="6" spans="1:3" ht="18.75">
      <c r="A6" s="189" t="s">
        <v>260</v>
      </c>
      <c r="B6" s="118" t="s">
        <v>261</v>
      </c>
      <c r="C6" s="119" t="s">
        <v>262</v>
      </c>
    </row>
    <row r="7" spans="1:3" ht="18.75">
      <c r="A7" s="189"/>
      <c r="B7" s="118" t="s">
        <v>263</v>
      </c>
      <c r="C7" s="119" t="s">
        <v>264</v>
      </c>
    </row>
    <row r="8" spans="1:3" ht="18.75">
      <c r="A8" s="189"/>
      <c r="B8" s="118" t="s">
        <v>265</v>
      </c>
      <c r="C8" s="119" t="s">
        <v>266</v>
      </c>
    </row>
    <row r="9" spans="1:3" ht="18.75">
      <c r="A9" s="189"/>
      <c r="B9" s="118" t="s">
        <v>267</v>
      </c>
      <c r="C9" s="119" t="s">
        <v>268</v>
      </c>
    </row>
    <row r="10" spans="1:3" ht="18.75">
      <c r="A10" s="189"/>
      <c r="B10" s="118" t="s">
        <v>269</v>
      </c>
      <c r="C10" s="119" t="s">
        <v>270</v>
      </c>
    </row>
    <row r="11" spans="1:3" ht="18.75">
      <c r="A11" s="189"/>
      <c r="B11" s="118" t="s">
        <v>271</v>
      </c>
      <c r="C11" s="119" t="s">
        <v>272</v>
      </c>
    </row>
    <row r="12" spans="1:3" ht="18.75">
      <c r="A12" s="190" t="s">
        <v>273</v>
      </c>
      <c r="B12" s="118" t="s">
        <v>274</v>
      </c>
      <c r="C12" s="119" t="s">
        <v>275</v>
      </c>
    </row>
    <row r="13" spans="1:3" ht="18.75">
      <c r="A13" s="190"/>
      <c r="B13" s="118" t="s">
        <v>0</v>
      </c>
      <c r="C13" s="119" t="s">
        <v>276</v>
      </c>
    </row>
    <row r="14" spans="1:3" ht="18.75">
      <c r="A14" s="120" t="s">
        <v>277</v>
      </c>
      <c r="B14" s="118" t="s">
        <v>278</v>
      </c>
      <c r="C14" s="119" t="s">
        <v>279</v>
      </c>
    </row>
    <row r="15" spans="1:3" ht="18.75">
      <c r="A15" s="189" t="s">
        <v>280</v>
      </c>
      <c r="B15" s="118" t="s">
        <v>281</v>
      </c>
      <c r="C15" s="119" t="s">
        <v>282</v>
      </c>
    </row>
    <row r="16" spans="1:3" ht="18.75">
      <c r="A16" s="189"/>
      <c r="B16" s="118" t="s">
        <v>283</v>
      </c>
      <c r="C16" s="119" t="s">
        <v>284</v>
      </c>
    </row>
    <row r="17" spans="1:3" ht="18.75">
      <c r="A17" s="120" t="s">
        <v>285</v>
      </c>
      <c r="B17" s="118" t="s">
        <v>286</v>
      </c>
      <c r="C17" s="119" t="s">
        <v>287</v>
      </c>
    </row>
    <row r="18" spans="1:3" ht="18.75">
      <c r="A18" s="120" t="s">
        <v>288</v>
      </c>
      <c r="B18" s="118" t="s">
        <v>289</v>
      </c>
      <c r="C18" s="119" t="s">
        <v>290</v>
      </c>
    </row>
    <row r="19" spans="1:3" ht="18.75">
      <c r="A19" s="120" t="s">
        <v>291</v>
      </c>
      <c r="B19" s="118" t="s">
        <v>292</v>
      </c>
      <c r="C19" s="119" t="s">
        <v>852</v>
      </c>
    </row>
    <row r="20" spans="1:3" s="188" customFormat="1" ht="19.5">
      <c r="A20" s="176" t="s">
        <v>293</v>
      </c>
      <c r="B20" s="118" t="s">
        <v>294</v>
      </c>
      <c r="C20" s="119" t="s">
        <v>295</v>
      </c>
    </row>
    <row r="23" spans="1:3" ht="18.75">
      <c r="A23" s="191" t="s">
        <v>1020</v>
      </c>
      <c r="B23" s="192"/>
      <c r="C23" s="192"/>
    </row>
    <row r="24" spans="1:3" ht="18.75">
      <c r="A24" s="122" t="s">
        <v>1026</v>
      </c>
      <c r="B24" s="195" t="s">
        <v>1027</v>
      </c>
      <c r="C24" s="196"/>
    </row>
    <row r="25" spans="1:3" ht="37.5" customHeight="1">
      <c r="A25" s="121" t="s">
        <v>1021</v>
      </c>
      <c r="B25" s="193" t="s">
        <v>1024</v>
      </c>
      <c r="C25" s="193"/>
    </row>
    <row r="26" spans="1:3" ht="37.5" customHeight="1">
      <c r="A26" s="121" t="s">
        <v>1022</v>
      </c>
      <c r="B26" s="193" t="s">
        <v>1025</v>
      </c>
      <c r="C26" s="193"/>
    </row>
    <row r="27" spans="1:3" ht="93.75" customHeight="1">
      <c r="A27" s="121" t="s">
        <v>1023</v>
      </c>
      <c r="B27" s="193" t="s">
        <v>1262</v>
      </c>
      <c r="C27" s="194"/>
    </row>
  </sheetData>
  <mergeCells count="10">
    <mergeCell ref="A23:C23"/>
    <mergeCell ref="B25:C25"/>
    <mergeCell ref="B26:C26"/>
    <mergeCell ref="B27:C27"/>
    <mergeCell ref="B24:C24"/>
    <mergeCell ref="A3:A5"/>
    <mergeCell ref="A6:A11"/>
    <mergeCell ref="A12:A13"/>
    <mergeCell ref="A15:A16"/>
    <mergeCell ref="A1:C1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CBA5A-5443-4191-926E-BE07FB5D7C49}">
  <dimension ref="A1:H14"/>
  <sheetViews>
    <sheetView zoomScale="120" zoomScaleNormal="120" workbookViewId="0">
      <selection activeCell="F17" sqref="F17"/>
    </sheetView>
  </sheetViews>
  <sheetFormatPr defaultColWidth="9.140625" defaultRowHeight="15.75"/>
  <cols>
    <col min="1" max="1" width="6" style="6" customWidth="1"/>
    <col min="2" max="2" width="70.7109375" style="10" customWidth="1"/>
    <col min="3" max="3" width="22.7109375" style="10" customWidth="1"/>
    <col min="4" max="4" width="8.7109375" style="44" customWidth="1"/>
    <col min="5" max="5" width="10.7109375" style="39" customWidth="1"/>
    <col min="6" max="6" width="27.7109375" style="46" customWidth="1"/>
    <col min="7" max="7" width="8.7109375" style="45" customWidth="1"/>
    <col min="8" max="8" width="9.140625" style="160"/>
    <col min="9" max="16384" width="9.140625" style="3"/>
  </cols>
  <sheetData>
    <row r="1" spans="1:8" ht="20.25">
      <c r="A1" s="242" t="s">
        <v>404</v>
      </c>
      <c r="B1" s="242"/>
      <c r="C1" s="242"/>
      <c r="D1" s="242"/>
      <c r="E1" s="242"/>
      <c r="F1" s="242"/>
      <c r="G1" s="243"/>
    </row>
    <row r="2" spans="1:8" s="7" customFormat="1">
      <c r="A2" s="17" t="s">
        <v>230</v>
      </c>
      <c r="B2" s="19" t="s">
        <v>232</v>
      </c>
      <c r="C2" s="19" t="s">
        <v>233</v>
      </c>
      <c r="D2" s="40" t="s">
        <v>545</v>
      </c>
      <c r="E2" s="11" t="s">
        <v>231</v>
      </c>
      <c r="F2" s="18" t="s">
        <v>22</v>
      </c>
      <c r="G2" s="11" t="s">
        <v>604</v>
      </c>
      <c r="H2" s="161"/>
    </row>
    <row r="3" spans="1:8" ht="18.75">
      <c r="A3" s="244" t="s">
        <v>313</v>
      </c>
      <c r="B3" s="244"/>
      <c r="C3" s="244"/>
      <c r="D3" s="244"/>
      <c r="E3" s="244"/>
      <c r="F3" s="244"/>
      <c r="G3" s="245"/>
    </row>
    <row r="4" spans="1:8" ht="15.75" customHeight="1">
      <c r="A4" s="49" t="s">
        <v>7</v>
      </c>
      <c r="B4" s="54" t="s">
        <v>162</v>
      </c>
      <c r="C4" s="54" t="s">
        <v>371</v>
      </c>
      <c r="D4" s="41" t="s">
        <v>546</v>
      </c>
      <c r="E4" s="36">
        <v>3614386</v>
      </c>
      <c r="F4" s="53" t="s">
        <v>30</v>
      </c>
      <c r="G4" s="36" t="s">
        <v>603</v>
      </c>
      <c r="H4" s="162"/>
    </row>
    <row r="5" spans="1:8" ht="15.75" customHeight="1">
      <c r="A5" s="49" t="s">
        <v>7</v>
      </c>
      <c r="B5" s="50" t="s">
        <v>179</v>
      </c>
      <c r="C5" s="50" t="s">
        <v>678</v>
      </c>
      <c r="D5" s="41" t="s">
        <v>546</v>
      </c>
      <c r="E5" s="36">
        <v>3927379</v>
      </c>
      <c r="F5" s="50" t="s">
        <v>68</v>
      </c>
      <c r="G5" s="36" t="s">
        <v>603</v>
      </c>
      <c r="H5" s="162"/>
    </row>
    <row r="6" spans="1:8" ht="15.75" customHeight="1">
      <c r="A6" s="49" t="s">
        <v>7</v>
      </c>
      <c r="B6" s="55" t="s">
        <v>490</v>
      </c>
      <c r="C6" s="55" t="s">
        <v>491</v>
      </c>
      <c r="D6" s="41" t="s">
        <v>546</v>
      </c>
      <c r="E6" s="26">
        <v>3973871</v>
      </c>
      <c r="F6" s="22" t="s">
        <v>492</v>
      </c>
      <c r="G6" s="36" t="s">
        <v>603</v>
      </c>
      <c r="H6" s="162"/>
    </row>
    <row r="7" spans="1:8" ht="30">
      <c r="A7" s="23" t="s">
        <v>7</v>
      </c>
      <c r="B7" s="134" t="s">
        <v>1165</v>
      </c>
      <c r="C7" s="132" t="s">
        <v>673</v>
      </c>
      <c r="D7" s="42" t="s">
        <v>546</v>
      </c>
      <c r="E7" s="137">
        <v>4001100</v>
      </c>
      <c r="F7" s="153" t="s">
        <v>1166</v>
      </c>
      <c r="G7" s="137" t="s">
        <v>603</v>
      </c>
      <c r="H7" s="162"/>
    </row>
    <row r="8" spans="1:8" ht="15">
      <c r="A8" s="23" t="s">
        <v>7</v>
      </c>
      <c r="B8" s="132" t="s">
        <v>1167</v>
      </c>
      <c r="C8" s="132" t="s">
        <v>1168</v>
      </c>
      <c r="D8" s="42" t="s">
        <v>546</v>
      </c>
      <c r="E8" s="137">
        <v>4001049</v>
      </c>
      <c r="F8" s="153" t="s">
        <v>1169</v>
      </c>
      <c r="G8" s="137" t="s">
        <v>603</v>
      </c>
      <c r="H8" s="162"/>
    </row>
    <row r="9" spans="1:8" ht="30">
      <c r="A9" s="23" t="s">
        <v>7</v>
      </c>
      <c r="B9" s="134" t="s">
        <v>1170</v>
      </c>
      <c r="C9" s="132" t="s">
        <v>1098</v>
      </c>
      <c r="D9" s="42" t="s">
        <v>546</v>
      </c>
      <c r="E9" s="137">
        <v>4001121</v>
      </c>
      <c r="F9" s="153" t="s">
        <v>1171</v>
      </c>
      <c r="G9" s="137" t="s">
        <v>603</v>
      </c>
      <c r="H9" s="162"/>
    </row>
    <row r="10" spans="1:8" ht="30">
      <c r="A10" s="23" t="s">
        <v>7</v>
      </c>
      <c r="B10" s="134" t="s">
        <v>1172</v>
      </c>
      <c r="C10" s="132" t="s">
        <v>1173</v>
      </c>
      <c r="D10" s="42" t="s">
        <v>546</v>
      </c>
      <c r="E10" s="137">
        <v>4001125</v>
      </c>
      <c r="F10" s="153" t="s">
        <v>1174</v>
      </c>
      <c r="G10" s="137" t="s">
        <v>603</v>
      </c>
      <c r="H10" s="162"/>
    </row>
    <row r="11" spans="1:8" ht="15">
      <c r="A11" s="23" t="s">
        <v>7</v>
      </c>
      <c r="B11" s="134" t="s">
        <v>1175</v>
      </c>
      <c r="C11" s="132" t="s">
        <v>1176</v>
      </c>
      <c r="D11" s="42" t="s">
        <v>546</v>
      </c>
      <c r="E11" s="137">
        <v>4001150</v>
      </c>
      <c r="F11" s="153" t="s">
        <v>469</v>
      </c>
      <c r="G11" s="137" t="s">
        <v>603</v>
      </c>
      <c r="H11" s="162"/>
    </row>
    <row r="12" spans="1:8" ht="31.5" customHeight="1">
      <c r="A12" s="148" t="s">
        <v>7</v>
      </c>
      <c r="B12" s="152" t="s">
        <v>632</v>
      </c>
      <c r="C12" s="152" t="s">
        <v>536</v>
      </c>
      <c r="D12" s="41" t="s">
        <v>546</v>
      </c>
      <c r="E12" s="26">
        <v>3973881</v>
      </c>
      <c r="F12" s="22" t="s">
        <v>493</v>
      </c>
      <c r="G12" s="36" t="s">
        <v>605</v>
      </c>
      <c r="H12" s="162"/>
    </row>
    <row r="13" spans="1:8" ht="31.5" customHeight="1">
      <c r="A13" s="148" t="s">
        <v>7</v>
      </c>
      <c r="B13" s="152" t="s">
        <v>494</v>
      </c>
      <c r="C13" s="152" t="s">
        <v>537</v>
      </c>
      <c r="D13" s="41" t="s">
        <v>546</v>
      </c>
      <c r="E13" s="26">
        <v>3973868</v>
      </c>
      <c r="F13" s="22" t="s">
        <v>495</v>
      </c>
      <c r="G13" s="36" t="s">
        <v>605</v>
      </c>
      <c r="H13" s="162"/>
    </row>
    <row r="14" spans="1:8" ht="15.75" customHeight="1">
      <c r="A14" s="148" t="s">
        <v>7</v>
      </c>
      <c r="B14" s="152" t="s">
        <v>496</v>
      </c>
      <c r="C14" s="152" t="s">
        <v>538</v>
      </c>
      <c r="D14" s="41" t="s">
        <v>546</v>
      </c>
      <c r="E14" s="26">
        <v>3973864</v>
      </c>
      <c r="F14" s="22" t="s">
        <v>497</v>
      </c>
      <c r="G14" s="36" t="s">
        <v>605</v>
      </c>
    </row>
  </sheetData>
  <mergeCells count="2">
    <mergeCell ref="A3:G3"/>
    <mergeCell ref="A1:G1"/>
  </mergeCells>
  <phoneticPr fontId="1" type="noConversion"/>
  <pageMargins left="0.23622047244094491" right="0.19685039370078741" top="0.74803149606299213" bottom="0.74803149606299213" header="0.31496062992125984" footer="0.31496062992125984"/>
  <pageSetup paperSize="9" orientation="landscape" horizontalDpi="4294967295" verticalDpi="4294967295" r:id="rId1"/>
  <headerFooter>
    <oddHeader>&amp;R&amp;"微軟正黑體,粗體"臺灣大學圖書館「人生索書號」主題館藏常設展書單</oddHeader>
    <oddFooter>&amp;R&amp;"微軟正黑體,粗體"第 &amp;P 頁，共 &amp;N 頁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51C08-A453-425E-8B0B-097A43B3259B}">
  <dimension ref="A1:I45"/>
  <sheetViews>
    <sheetView zoomScale="120" zoomScaleNormal="120" workbookViewId="0">
      <selection activeCell="I11" sqref="I11"/>
    </sheetView>
  </sheetViews>
  <sheetFormatPr defaultColWidth="9.140625" defaultRowHeight="15.75"/>
  <cols>
    <col min="1" max="1" width="6" style="6" customWidth="1"/>
    <col min="2" max="2" width="70.7109375" style="10" customWidth="1"/>
    <col min="3" max="3" width="22.7109375" style="10" customWidth="1"/>
    <col min="4" max="4" width="8.7109375" style="44" customWidth="1"/>
    <col min="5" max="5" width="10.7109375" style="39" customWidth="1"/>
    <col min="6" max="6" width="27.7109375" style="46" customWidth="1"/>
    <col min="7" max="7" width="8.7109375" style="45" customWidth="1"/>
    <col min="8" max="8" width="9.140625" style="160"/>
    <col min="9" max="16384" width="9.140625" style="3"/>
  </cols>
  <sheetData>
    <row r="1" spans="1:8" ht="20.25">
      <c r="A1" s="242" t="s">
        <v>404</v>
      </c>
      <c r="B1" s="242"/>
      <c r="C1" s="242"/>
      <c r="D1" s="242"/>
      <c r="E1" s="242"/>
      <c r="F1" s="242"/>
      <c r="G1" s="243"/>
    </row>
    <row r="2" spans="1:8" s="7" customFormat="1">
      <c r="A2" s="17" t="s">
        <v>230</v>
      </c>
      <c r="B2" s="19" t="s">
        <v>232</v>
      </c>
      <c r="C2" s="19" t="s">
        <v>233</v>
      </c>
      <c r="D2" s="40" t="s">
        <v>545</v>
      </c>
      <c r="E2" s="11" t="s">
        <v>231</v>
      </c>
      <c r="F2" s="18" t="s">
        <v>22</v>
      </c>
      <c r="G2" s="11" t="s">
        <v>604</v>
      </c>
      <c r="H2" s="161"/>
    </row>
    <row r="3" spans="1:8" ht="18.75">
      <c r="A3" s="244" t="s">
        <v>314</v>
      </c>
      <c r="B3" s="244"/>
      <c r="C3" s="244"/>
      <c r="D3" s="244"/>
      <c r="E3" s="244"/>
      <c r="F3" s="244"/>
      <c r="G3" s="245"/>
    </row>
    <row r="4" spans="1:8" ht="15.75" customHeight="1">
      <c r="A4" s="49" t="s">
        <v>9</v>
      </c>
      <c r="B4" s="54" t="s">
        <v>160</v>
      </c>
      <c r="C4" s="54" t="s">
        <v>372</v>
      </c>
      <c r="D4" s="41" t="s">
        <v>546</v>
      </c>
      <c r="E4" s="36">
        <v>3790021</v>
      </c>
      <c r="F4" s="53" t="s">
        <v>26</v>
      </c>
      <c r="G4" s="36" t="s">
        <v>603</v>
      </c>
      <c r="H4" s="162"/>
    </row>
    <row r="5" spans="1:8" ht="31.5" customHeight="1">
      <c r="A5" s="49" t="s">
        <v>9</v>
      </c>
      <c r="B5" s="54" t="s">
        <v>161</v>
      </c>
      <c r="C5" s="54" t="s">
        <v>373</v>
      </c>
      <c r="D5" s="41" t="s">
        <v>546</v>
      </c>
      <c r="E5" s="36">
        <v>3765896</v>
      </c>
      <c r="F5" s="53" t="s">
        <v>29</v>
      </c>
      <c r="G5" s="36" t="s">
        <v>603</v>
      </c>
      <c r="H5" s="162"/>
    </row>
    <row r="6" spans="1:8" ht="15.75" customHeight="1">
      <c r="A6" s="49" t="s">
        <v>9</v>
      </c>
      <c r="B6" s="54" t="s">
        <v>167</v>
      </c>
      <c r="C6" s="54" t="s">
        <v>374</v>
      </c>
      <c r="D6" s="41" t="s">
        <v>546</v>
      </c>
      <c r="E6" s="36">
        <v>3793707</v>
      </c>
      <c r="F6" s="53" t="s">
        <v>43</v>
      </c>
      <c r="G6" s="36" t="s">
        <v>603</v>
      </c>
      <c r="H6" s="162"/>
    </row>
    <row r="7" spans="1:8" ht="15.75" customHeight="1">
      <c r="A7" s="49" t="s">
        <v>9</v>
      </c>
      <c r="B7" s="54" t="s">
        <v>539</v>
      </c>
      <c r="C7" s="54" t="s">
        <v>375</v>
      </c>
      <c r="D7" s="41" t="s">
        <v>546</v>
      </c>
      <c r="E7" s="36">
        <v>3645578</v>
      </c>
      <c r="F7" s="53" t="s">
        <v>58</v>
      </c>
      <c r="G7" s="36" t="s">
        <v>603</v>
      </c>
      <c r="H7" s="162"/>
    </row>
    <row r="8" spans="1:8" ht="15.75" customHeight="1">
      <c r="A8" s="49" t="s">
        <v>9</v>
      </c>
      <c r="B8" s="50" t="s">
        <v>180</v>
      </c>
      <c r="C8" s="50" t="s">
        <v>181</v>
      </c>
      <c r="D8" s="41" t="s">
        <v>546</v>
      </c>
      <c r="E8" s="36">
        <v>3927383</v>
      </c>
      <c r="F8" s="50" t="s">
        <v>72</v>
      </c>
      <c r="G8" s="36" t="s">
        <v>603</v>
      </c>
      <c r="H8" s="162"/>
    </row>
    <row r="9" spans="1:8" ht="31.5" customHeight="1">
      <c r="A9" s="49" t="s">
        <v>9</v>
      </c>
      <c r="B9" s="50" t="s">
        <v>182</v>
      </c>
      <c r="C9" s="50" t="s">
        <v>183</v>
      </c>
      <c r="D9" s="41" t="s">
        <v>546</v>
      </c>
      <c r="E9" s="36">
        <v>3927389</v>
      </c>
      <c r="F9" s="50" t="s">
        <v>77</v>
      </c>
      <c r="G9" s="36" t="s">
        <v>603</v>
      </c>
      <c r="H9" s="162"/>
    </row>
    <row r="10" spans="1:8" ht="15.75" customHeight="1">
      <c r="A10" s="246" t="s">
        <v>9</v>
      </c>
      <c r="B10" s="248" t="s">
        <v>184</v>
      </c>
      <c r="C10" s="248" t="s">
        <v>376</v>
      </c>
      <c r="D10" s="41" t="s">
        <v>546</v>
      </c>
      <c r="E10" s="36">
        <v>3927391</v>
      </c>
      <c r="F10" s="50" t="s">
        <v>78</v>
      </c>
      <c r="G10" s="36" t="s">
        <v>603</v>
      </c>
      <c r="H10" s="162"/>
    </row>
    <row r="11" spans="1:8" ht="15.75" customHeight="1">
      <c r="A11" s="245"/>
      <c r="B11" s="220"/>
      <c r="C11" s="220"/>
      <c r="D11" s="41" t="s">
        <v>547</v>
      </c>
      <c r="E11" s="249" t="str">
        <f>HYPERLINK("https://reading.udn.com/udnlib/ntu/B/116012","udn讀書館 ")</f>
        <v xml:space="preserve">udn讀書館 </v>
      </c>
      <c r="F11" s="266"/>
      <c r="G11" s="36" t="s">
        <v>605</v>
      </c>
    </row>
    <row r="12" spans="1:8" ht="15.75" customHeight="1">
      <c r="A12" s="49" t="s">
        <v>9</v>
      </c>
      <c r="B12" s="50" t="s">
        <v>185</v>
      </c>
      <c r="C12" s="50" t="s">
        <v>377</v>
      </c>
      <c r="D12" s="41" t="s">
        <v>546</v>
      </c>
      <c r="E12" s="36">
        <v>3927394</v>
      </c>
      <c r="F12" s="50" t="s">
        <v>84</v>
      </c>
      <c r="G12" s="36" t="s">
        <v>603</v>
      </c>
      <c r="H12" s="162"/>
    </row>
    <row r="13" spans="1:8" ht="15.75" customHeight="1">
      <c r="A13" s="49" t="s">
        <v>9</v>
      </c>
      <c r="B13" s="50" t="s">
        <v>187</v>
      </c>
      <c r="C13" s="50" t="s">
        <v>378</v>
      </c>
      <c r="D13" s="41" t="s">
        <v>546</v>
      </c>
      <c r="E13" s="36">
        <v>3927396</v>
      </c>
      <c r="F13" s="50" t="s">
        <v>81</v>
      </c>
      <c r="G13" s="36" t="s">
        <v>603</v>
      </c>
      <c r="H13" s="162"/>
    </row>
    <row r="14" spans="1:8" ht="15.75" customHeight="1">
      <c r="A14" s="252" t="s">
        <v>9</v>
      </c>
      <c r="B14" s="258" t="s">
        <v>1254</v>
      </c>
      <c r="C14" s="258" t="s">
        <v>379</v>
      </c>
      <c r="D14" s="41" t="s">
        <v>546</v>
      </c>
      <c r="E14" s="36">
        <v>3927402</v>
      </c>
      <c r="F14" s="50" t="s">
        <v>89</v>
      </c>
      <c r="G14" s="36" t="s">
        <v>603</v>
      </c>
      <c r="H14" s="162"/>
    </row>
    <row r="15" spans="1:8" ht="15.75" customHeight="1">
      <c r="A15" s="238"/>
      <c r="B15" s="254"/>
      <c r="C15" s="254"/>
      <c r="D15" s="41" t="s">
        <v>1231</v>
      </c>
      <c r="E15" s="257" t="s">
        <v>1247</v>
      </c>
      <c r="F15" s="251"/>
      <c r="G15" s="36" t="s">
        <v>605</v>
      </c>
    </row>
    <row r="16" spans="1:8" ht="15.75" customHeight="1">
      <c r="A16" s="49" t="s">
        <v>9</v>
      </c>
      <c r="B16" s="50" t="s">
        <v>194</v>
      </c>
      <c r="C16" s="15" t="s">
        <v>380</v>
      </c>
      <c r="D16" s="41" t="s">
        <v>546</v>
      </c>
      <c r="E16" s="36">
        <v>3927408</v>
      </c>
      <c r="F16" s="50" t="s">
        <v>95</v>
      </c>
      <c r="G16" s="36" t="s">
        <v>603</v>
      </c>
      <c r="H16" s="162"/>
    </row>
    <row r="17" spans="1:9" ht="15.75" customHeight="1">
      <c r="A17" s="49" t="s">
        <v>9</v>
      </c>
      <c r="B17" s="50" t="s">
        <v>195</v>
      </c>
      <c r="C17" s="50" t="s">
        <v>196</v>
      </c>
      <c r="D17" s="41" t="s">
        <v>546</v>
      </c>
      <c r="E17" s="36">
        <v>3927410</v>
      </c>
      <c r="F17" s="50" t="s">
        <v>96</v>
      </c>
      <c r="G17" s="36" t="s">
        <v>603</v>
      </c>
      <c r="H17" s="162"/>
    </row>
    <row r="18" spans="1:9" ht="31.5" customHeight="1">
      <c r="A18" s="49" t="s">
        <v>9</v>
      </c>
      <c r="B18" s="50" t="s">
        <v>197</v>
      </c>
      <c r="C18" s="50" t="s">
        <v>381</v>
      </c>
      <c r="D18" s="41" t="s">
        <v>546</v>
      </c>
      <c r="E18" s="36">
        <v>3927411</v>
      </c>
      <c r="F18" s="50" t="s">
        <v>97</v>
      </c>
      <c r="G18" s="36" t="s">
        <v>603</v>
      </c>
      <c r="H18" s="162"/>
    </row>
    <row r="19" spans="1:9" ht="15.75" customHeight="1">
      <c r="A19" s="49" t="s">
        <v>9</v>
      </c>
      <c r="B19" s="50" t="s">
        <v>228</v>
      </c>
      <c r="C19" s="50" t="s">
        <v>378</v>
      </c>
      <c r="D19" s="41" t="s">
        <v>546</v>
      </c>
      <c r="E19" s="36">
        <v>3927412</v>
      </c>
      <c r="F19" s="50" t="s">
        <v>98</v>
      </c>
      <c r="G19" s="36" t="s">
        <v>603</v>
      </c>
      <c r="H19" s="162"/>
    </row>
    <row r="20" spans="1:9" ht="15.75" customHeight="1">
      <c r="A20" s="49" t="s">
        <v>9</v>
      </c>
      <c r="B20" s="50" t="s">
        <v>540</v>
      </c>
      <c r="C20" s="50" t="s">
        <v>382</v>
      </c>
      <c r="D20" s="41" t="s">
        <v>546</v>
      </c>
      <c r="E20" s="36">
        <v>3927413</v>
      </c>
      <c r="F20" s="50" t="s">
        <v>99</v>
      </c>
      <c r="G20" s="36" t="s">
        <v>603</v>
      </c>
      <c r="H20" s="162"/>
    </row>
    <row r="21" spans="1:9" ht="15.75" customHeight="1">
      <c r="A21" s="252" t="s">
        <v>9</v>
      </c>
      <c r="B21" s="258" t="s">
        <v>1256</v>
      </c>
      <c r="C21" s="258" t="s">
        <v>383</v>
      </c>
      <c r="D21" s="41" t="s">
        <v>546</v>
      </c>
      <c r="E21" s="36">
        <v>3927416</v>
      </c>
      <c r="F21" s="50" t="s">
        <v>102</v>
      </c>
      <c r="G21" s="36" t="s">
        <v>603</v>
      </c>
      <c r="H21" s="162"/>
    </row>
    <row r="22" spans="1:9" ht="15.75" customHeight="1">
      <c r="A22" s="238"/>
      <c r="B22" s="254"/>
      <c r="C22" s="254"/>
      <c r="D22" s="41" t="s">
        <v>1231</v>
      </c>
      <c r="E22" s="257" t="s">
        <v>1241</v>
      </c>
      <c r="F22" s="251"/>
      <c r="G22" s="36" t="s">
        <v>1238</v>
      </c>
    </row>
    <row r="23" spans="1:9" ht="15.75" customHeight="1">
      <c r="A23" s="49" t="s">
        <v>9</v>
      </c>
      <c r="B23" s="50" t="s">
        <v>199</v>
      </c>
      <c r="C23" s="50" t="s">
        <v>238</v>
      </c>
      <c r="D23" s="41" t="s">
        <v>546</v>
      </c>
      <c r="E23" s="36">
        <v>3927418</v>
      </c>
      <c r="F23" s="50" t="s">
        <v>105</v>
      </c>
      <c r="G23" s="36" t="s">
        <v>603</v>
      </c>
      <c r="H23" s="162"/>
    </row>
    <row r="24" spans="1:9" ht="15.75" customHeight="1">
      <c r="A24" s="49" t="s">
        <v>9</v>
      </c>
      <c r="B24" s="50" t="s">
        <v>239</v>
      </c>
      <c r="C24" s="50" t="s">
        <v>384</v>
      </c>
      <c r="D24" s="41" t="s">
        <v>546</v>
      </c>
      <c r="E24" s="36">
        <v>3927419</v>
      </c>
      <c r="F24" s="50" t="s">
        <v>103</v>
      </c>
      <c r="G24" s="36" t="s">
        <v>603</v>
      </c>
      <c r="H24" s="162"/>
    </row>
    <row r="25" spans="1:9" s="5" customFormat="1" ht="15.75" customHeight="1">
      <c r="A25" s="23" t="s">
        <v>9</v>
      </c>
      <c r="B25" s="16" t="s">
        <v>240</v>
      </c>
      <c r="C25" s="16" t="s">
        <v>385</v>
      </c>
      <c r="D25" s="42" t="s">
        <v>546</v>
      </c>
      <c r="E25" s="137">
        <v>3927420</v>
      </c>
      <c r="F25" s="16" t="s">
        <v>104</v>
      </c>
      <c r="G25" s="137" t="s">
        <v>603</v>
      </c>
      <c r="H25" s="166"/>
    </row>
    <row r="26" spans="1:9" ht="15.75" customHeight="1">
      <c r="A26" s="49" t="s">
        <v>9</v>
      </c>
      <c r="B26" s="50" t="s">
        <v>241</v>
      </c>
      <c r="C26" s="15" t="s">
        <v>386</v>
      </c>
      <c r="D26" s="41" t="s">
        <v>546</v>
      </c>
      <c r="E26" s="36">
        <v>3927425</v>
      </c>
      <c r="F26" s="50" t="s">
        <v>110</v>
      </c>
      <c r="G26" s="36" t="s">
        <v>603</v>
      </c>
      <c r="H26" s="162"/>
    </row>
    <row r="27" spans="1:9" ht="15.75" customHeight="1">
      <c r="A27" s="49" t="s">
        <v>9</v>
      </c>
      <c r="B27" s="50" t="s">
        <v>242</v>
      </c>
      <c r="C27" s="50" t="s">
        <v>201</v>
      </c>
      <c r="D27" s="41" t="s">
        <v>546</v>
      </c>
      <c r="E27" s="36">
        <v>3927428</v>
      </c>
      <c r="F27" s="50" t="s">
        <v>113</v>
      </c>
      <c r="G27" s="36" t="s">
        <v>603</v>
      </c>
      <c r="H27" s="162"/>
    </row>
    <row r="28" spans="1:9" ht="15.75" customHeight="1">
      <c r="A28" s="49" t="s">
        <v>9</v>
      </c>
      <c r="B28" s="50" t="s">
        <v>206</v>
      </c>
      <c r="C28" s="50" t="s">
        <v>207</v>
      </c>
      <c r="D28" s="41" t="s">
        <v>546</v>
      </c>
      <c r="E28" s="36">
        <v>3927441</v>
      </c>
      <c r="F28" s="50" t="s">
        <v>122</v>
      </c>
      <c r="G28" s="36" t="s">
        <v>603</v>
      </c>
      <c r="H28" s="162"/>
    </row>
    <row r="29" spans="1:9" s="5" customFormat="1" ht="15.75" customHeight="1">
      <c r="A29" s="246" t="s">
        <v>9</v>
      </c>
      <c r="B29" s="248" t="s">
        <v>209</v>
      </c>
      <c r="C29" s="248" t="s">
        <v>245</v>
      </c>
      <c r="D29" s="41" t="s">
        <v>546</v>
      </c>
      <c r="E29" s="36">
        <v>3927447</v>
      </c>
      <c r="F29" s="50" t="s">
        <v>125</v>
      </c>
      <c r="G29" s="36" t="s">
        <v>603</v>
      </c>
      <c r="H29" s="166"/>
      <c r="I29" s="33"/>
    </row>
    <row r="30" spans="1:9" s="5" customFormat="1" ht="15.75" customHeight="1">
      <c r="A30" s="245"/>
      <c r="B30" s="220"/>
      <c r="C30" s="220"/>
      <c r="D30" s="41" t="s">
        <v>547</v>
      </c>
      <c r="E30" s="249" t="str">
        <f>HYPERLINK("https://ntu.ebook.hyread.com.tw/bookDetail.jsp?id=208267","HyRead eBook ")</f>
        <v xml:space="preserve">HyRead eBook </v>
      </c>
      <c r="F30" s="266"/>
      <c r="G30" s="25" t="s">
        <v>605</v>
      </c>
      <c r="H30" s="166"/>
      <c r="I30" s="33"/>
    </row>
    <row r="31" spans="1:9" ht="31.5" customHeight="1">
      <c r="A31" s="49" t="s">
        <v>9</v>
      </c>
      <c r="B31" s="50" t="s">
        <v>211</v>
      </c>
      <c r="C31" s="50" t="s">
        <v>387</v>
      </c>
      <c r="D31" s="28" t="s">
        <v>546</v>
      </c>
      <c r="E31" s="36">
        <v>3927457</v>
      </c>
      <c r="F31" s="50" t="s">
        <v>131</v>
      </c>
      <c r="G31" s="36" t="s">
        <v>603</v>
      </c>
      <c r="H31" s="162"/>
    </row>
    <row r="32" spans="1:9" ht="15.75" customHeight="1">
      <c r="A32" s="49" t="s">
        <v>9</v>
      </c>
      <c r="B32" s="50" t="s">
        <v>212</v>
      </c>
      <c r="C32" s="50" t="s">
        <v>388</v>
      </c>
      <c r="D32" s="28" t="s">
        <v>546</v>
      </c>
      <c r="E32" s="36">
        <v>3927459</v>
      </c>
      <c r="F32" s="50" t="s">
        <v>132</v>
      </c>
      <c r="G32" s="36" t="s">
        <v>603</v>
      </c>
      <c r="H32" s="162"/>
    </row>
    <row r="33" spans="1:8" ht="15">
      <c r="A33" s="23" t="s">
        <v>9</v>
      </c>
      <c r="B33" s="91" t="s">
        <v>1177</v>
      </c>
      <c r="C33" s="91" t="s">
        <v>1178</v>
      </c>
      <c r="D33" s="154" t="s">
        <v>546</v>
      </c>
      <c r="E33" s="138">
        <v>4001110</v>
      </c>
      <c r="F33" s="133" t="s">
        <v>1179</v>
      </c>
      <c r="G33" s="137" t="s">
        <v>603</v>
      </c>
      <c r="H33" s="162"/>
    </row>
    <row r="34" spans="1:8" ht="30">
      <c r="A34" s="23" t="s">
        <v>9</v>
      </c>
      <c r="B34" s="135" t="s">
        <v>1180</v>
      </c>
      <c r="C34" s="132" t="s">
        <v>1181</v>
      </c>
      <c r="D34" s="154" t="s">
        <v>546</v>
      </c>
      <c r="E34" s="137">
        <v>4001123</v>
      </c>
      <c r="F34" s="153" t="s">
        <v>1182</v>
      </c>
      <c r="G34" s="137" t="s">
        <v>603</v>
      </c>
      <c r="H34" s="162"/>
    </row>
    <row r="35" spans="1:8" ht="15">
      <c r="A35" s="237" t="s">
        <v>9</v>
      </c>
      <c r="B35" s="267" t="s">
        <v>1183</v>
      </c>
      <c r="C35" s="262" t="s">
        <v>1229</v>
      </c>
      <c r="D35" s="154" t="s">
        <v>546</v>
      </c>
      <c r="E35" s="137">
        <v>4001052</v>
      </c>
      <c r="F35" s="153" t="s">
        <v>1185</v>
      </c>
      <c r="G35" s="137" t="s">
        <v>603</v>
      </c>
      <c r="H35" s="162"/>
    </row>
    <row r="36" spans="1:8" ht="15">
      <c r="A36" s="261"/>
      <c r="B36" s="268"/>
      <c r="C36" s="261"/>
      <c r="D36" s="154" t="s">
        <v>1223</v>
      </c>
      <c r="E36" s="273" t="s">
        <v>1226</v>
      </c>
      <c r="F36" s="270"/>
      <c r="G36" s="137" t="s">
        <v>1225</v>
      </c>
      <c r="H36" s="162"/>
    </row>
    <row r="37" spans="1:8" ht="15">
      <c r="A37" s="23" t="s">
        <v>9</v>
      </c>
      <c r="B37" s="135" t="s">
        <v>1186</v>
      </c>
      <c r="C37" s="91" t="s">
        <v>1187</v>
      </c>
      <c r="D37" s="154" t="s">
        <v>546</v>
      </c>
      <c r="E37" s="138">
        <v>4001129</v>
      </c>
      <c r="F37" s="133" t="s">
        <v>1188</v>
      </c>
      <c r="G37" s="137" t="s">
        <v>603</v>
      </c>
      <c r="H37" s="162"/>
    </row>
    <row r="38" spans="1:8" ht="15">
      <c r="A38" s="23" t="s">
        <v>9</v>
      </c>
      <c r="B38" s="135" t="s">
        <v>1189</v>
      </c>
      <c r="C38" s="91" t="s">
        <v>1190</v>
      </c>
      <c r="D38" s="154" t="s">
        <v>546</v>
      </c>
      <c r="E38" s="138">
        <v>4001148</v>
      </c>
      <c r="F38" s="133" t="s">
        <v>1191</v>
      </c>
      <c r="G38" s="137" t="s">
        <v>603</v>
      </c>
      <c r="H38" s="162"/>
    </row>
    <row r="39" spans="1:8" ht="15.75" customHeight="1">
      <c r="A39" s="148" t="s">
        <v>9</v>
      </c>
      <c r="B39" s="152" t="s">
        <v>501</v>
      </c>
      <c r="C39" s="152" t="s">
        <v>499</v>
      </c>
      <c r="D39" s="28" t="s">
        <v>546</v>
      </c>
      <c r="E39" s="26">
        <v>3973907</v>
      </c>
      <c r="F39" s="22" t="s">
        <v>502</v>
      </c>
      <c r="G39" s="36" t="s">
        <v>605</v>
      </c>
      <c r="H39" s="162"/>
    </row>
    <row r="40" spans="1:8" ht="15.75" customHeight="1">
      <c r="A40" s="148" t="s">
        <v>9</v>
      </c>
      <c r="B40" s="152" t="s">
        <v>503</v>
      </c>
      <c r="C40" s="152" t="s">
        <v>504</v>
      </c>
      <c r="D40" s="28" t="s">
        <v>546</v>
      </c>
      <c r="E40" s="26">
        <v>3974505</v>
      </c>
      <c r="F40" s="22" t="s">
        <v>505</v>
      </c>
      <c r="G40" s="36" t="s">
        <v>605</v>
      </c>
      <c r="H40" s="162"/>
    </row>
    <row r="41" spans="1:8" ht="31.5" customHeight="1">
      <c r="A41" s="148" t="s">
        <v>9</v>
      </c>
      <c r="B41" s="152" t="s">
        <v>506</v>
      </c>
      <c r="C41" s="152" t="s">
        <v>507</v>
      </c>
      <c r="D41" s="28" t="s">
        <v>546</v>
      </c>
      <c r="E41" s="26">
        <v>3974527</v>
      </c>
      <c r="F41" s="22" t="s">
        <v>508</v>
      </c>
      <c r="G41" s="36" t="s">
        <v>605</v>
      </c>
      <c r="H41" s="162"/>
    </row>
    <row r="42" spans="1:8" ht="15.75" customHeight="1">
      <c r="A42" s="148" t="s">
        <v>9</v>
      </c>
      <c r="B42" s="152" t="s">
        <v>509</v>
      </c>
      <c r="C42" s="152" t="s">
        <v>510</v>
      </c>
      <c r="D42" s="28" t="s">
        <v>546</v>
      </c>
      <c r="E42" s="26">
        <v>3973895</v>
      </c>
      <c r="F42" s="22" t="s">
        <v>511</v>
      </c>
      <c r="G42" s="36" t="s">
        <v>605</v>
      </c>
      <c r="H42" s="162"/>
    </row>
    <row r="43" spans="1:8" ht="31.5" customHeight="1">
      <c r="A43" s="148" t="s">
        <v>9</v>
      </c>
      <c r="B43" s="152" t="s">
        <v>512</v>
      </c>
      <c r="C43" s="152" t="s">
        <v>513</v>
      </c>
      <c r="D43" s="28" t="s">
        <v>546</v>
      </c>
      <c r="E43" s="26">
        <v>3974528</v>
      </c>
      <c r="F43" s="22" t="s">
        <v>514</v>
      </c>
      <c r="G43" s="36" t="s">
        <v>605</v>
      </c>
    </row>
    <row r="44" spans="1:8" ht="31.5" customHeight="1">
      <c r="A44" s="148" t="s">
        <v>9</v>
      </c>
      <c r="B44" s="152" t="s">
        <v>515</v>
      </c>
      <c r="C44" s="152" t="s">
        <v>516</v>
      </c>
      <c r="D44" s="28" t="s">
        <v>546</v>
      </c>
      <c r="E44" s="26">
        <v>3973890</v>
      </c>
      <c r="F44" s="22" t="s">
        <v>517</v>
      </c>
      <c r="G44" s="36" t="s">
        <v>605</v>
      </c>
      <c r="H44" s="162"/>
    </row>
    <row r="45" spans="1:8" ht="15.75" customHeight="1">
      <c r="A45" s="148" t="s">
        <v>9</v>
      </c>
      <c r="B45" s="152" t="s">
        <v>498</v>
      </c>
      <c r="C45" s="152" t="s">
        <v>499</v>
      </c>
      <c r="D45" s="28" t="s">
        <v>546</v>
      </c>
      <c r="E45" s="26">
        <v>3973875</v>
      </c>
      <c r="F45" s="22" t="s">
        <v>500</v>
      </c>
      <c r="G45" s="36" t="s">
        <v>605</v>
      </c>
      <c r="H45" s="162"/>
    </row>
  </sheetData>
  <mergeCells count="22">
    <mergeCell ref="C35:C36"/>
    <mergeCell ref="B35:B36"/>
    <mergeCell ref="A35:A36"/>
    <mergeCell ref="E36:F36"/>
    <mergeCell ref="A29:A30"/>
    <mergeCell ref="B29:B30"/>
    <mergeCell ref="C29:C30"/>
    <mergeCell ref="E30:F30"/>
    <mergeCell ref="A1:G1"/>
    <mergeCell ref="A3:G3"/>
    <mergeCell ref="A10:A11"/>
    <mergeCell ref="B10:B11"/>
    <mergeCell ref="C10:C11"/>
    <mergeCell ref="E11:F11"/>
    <mergeCell ref="C14:C15"/>
    <mergeCell ref="B14:B15"/>
    <mergeCell ref="A14:A15"/>
    <mergeCell ref="E15:F15"/>
    <mergeCell ref="E22:F22"/>
    <mergeCell ref="A21:A22"/>
    <mergeCell ref="B21:B22"/>
    <mergeCell ref="C21:C22"/>
  </mergeCells>
  <phoneticPr fontId="1" type="noConversion"/>
  <hyperlinks>
    <hyperlink ref="E36:F36" r:id="rId1" display="iRead eBooks" xr:uid="{AD0906C2-50EA-47D5-A3F0-C6F628DBE639}"/>
    <hyperlink ref="E15:F15" r:id="rId2" display="HyRead eBook " xr:uid="{6E9ACFCF-8B6E-4E18-BDA2-5D4260370713}"/>
    <hyperlink ref="E22:F22" r:id="rId3" display="udn讀書館 " xr:uid="{8442C78F-030F-4B6F-A596-FE3BB93D1BF0}"/>
  </hyperlinks>
  <pageMargins left="0.23622047244094491" right="0.19685039370078741" top="0.74803149606299213" bottom="0.74803149606299213" header="0.31496062992125984" footer="0.31496062992125984"/>
  <pageSetup paperSize="9" orientation="landscape" horizontalDpi="4294967295" verticalDpi="4294967295" r:id="rId4"/>
  <headerFooter>
    <oddHeader>&amp;R&amp;"微軟正黑體,粗體"臺灣大學圖書館「人生索書號」主題館藏常設展書單</oddHeader>
    <oddFooter>&amp;R&amp;"微軟正黑體,粗體"第 &amp;P 頁，共 &amp;N 頁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F48CB-A886-402E-968C-1ED27DE5DDFF}">
  <dimension ref="A1:H26"/>
  <sheetViews>
    <sheetView zoomScale="120" zoomScaleNormal="120" workbookViewId="0">
      <selection activeCell="F30" sqref="F30"/>
    </sheetView>
  </sheetViews>
  <sheetFormatPr defaultColWidth="9.140625" defaultRowHeight="15.75"/>
  <cols>
    <col min="1" max="1" width="6" style="6" customWidth="1"/>
    <col min="2" max="2" width="70.7109375" style="10" customWidth="1"/>
    <col min="3" max="3" width="22.7109375" style="10" customWidth="1"/>
    <col min="4" max="4" width="8.7109375" style="44" customWidth="1"/>
    <col min="5" max="5" width="10.7109375" style="39" customWidth="1"/>
    <col min="6" max="6" width="27.7109375" style="46" customWidth="1"/>
    <col min="7" max="7" width="8.7109375" style="45" customWidth="1"/>
    <col min="8" max="8" width="9.140625" style="160"/>
    <col min="9" max="16384" width="9.140625" style="3"/>
  </cols>
  <sheetData>
    <row r="1" spans="1:8" ht="20.25">
      <c r="A1" s="242" t="s">
        <v>404</v>
      </c>
      <c r="B1" s="242"/>
      <c r="C1" s="242"/>
      <c r="D1" s="242"/>
      <c r="E1" s="242"/>
      <c r="F1" s="242"/>
      <c r="G1" s="243"/>
    </row>
    <row r="2" spans="1:8" s="7" customFormat="1">
      <c r="A2" s="17" t="s">
        <v>230</v>
      </c>
      <c r="B2" s="19" t="s">
        <v>232</v>
      </c>
      <c r="C2" s="19" t="s">
        <v>233</v>
      </c>
      <c r="D2" s="40" t="s">
        <v>545</v>
      </c>
      <c r="E2" s="11" t="s">
        <v>231</v>
      </c>
      <c r="F2" s="18" t="s">
        <v>22</v>
      </c>
      <c r="G2" s="11" t="s">
        <v>604</v>
      </c>
      <c r="H2" s="161"/>
    </row>
    <row r="3" spans="1:8" ht="18.75">
      <c r="A3" s="244" t="s">
        <v>315</v>
      </c>
      <c r="B3" s="244"/>
      <c r="C3" s="244"/>
      <c r="D3" s="244"/>
      <c r="E3" s="244"/>
      <c r="F3" s="244"/>
      <c r="G3" s="245"/>
    </row>
    <row r="4" spans="1:8" ht="15.75" customHeight="1">
      <c r="A4" s="20" t="s">
        <v>10</v>
      </c>
      <c r="B4" s="13" t="s">
        <v>541</v>
      </c>
      <c r="C4" s="13" t="s">
        <v>679</v>
      </c>
      <c r="D4" s="28" t="s">
        <v>546</v>
      </c>
      <c r="E4" s="36">
        <v>3858134</v>
      </c>
      <c r="F4" s="12" t="s">
        <v>31</v>
      </c>
      <c r="G4" s="36" t="s">
        <v>603</v>
      </c>
      <c r="H4" s="162"/>
    </row>
    <row r="5" spans="1:8" ht="15.75" customHeight="1">
      <c r="A5" s="246" t="s">
        <v>10</v>
      </c>
      <c r="B5" s="265" t="s">
        <v>542</v>
      </c>
      <c r="C5" s="265" t="s">
        <v>389</v>
      </c>
      <c r="D5" s="28" t="s">
        <v>546</v>
      </c>
      <c r="E5" s="36">
        <v>3659225</v>
      </c>
      <c r="F5" s="12" t="s">
        <v>46</v>
      </c>
      <c r="G5" s="36" t="s">
        <v>603</v>
      </c>
      <c r="H5" s="162"/>
    </row>
    <row r="6" spans="1:8" ht="15.75" customHeight="1">
      <c r="A6" s="245"/>
      <c r="B6" s="220"/>
      <c r="C6" s="220"/>
      <c r="D6" s="28" t="s">
        <v>633</v>
      </c>
      <c r="E6" s="249" t="str">
        <f>HYPERLINK("https://www.airitibooks.com/Detail/Detail?PublicationID=P20150820104","iRead eBooks ")</f>
        <v xml:space="preserve">iRead eBooks </v>
      </c>
      <c r="F6" s="266"/>
      <c r="G6" s="36" t="s">
        <v>634</v>
      </c>
    </row>
    <row r="7" spans="1:8" ht="15.75" customHeight="1">
      <c r="A7" s="20" t="s">
        <v>10</v>
      </c>
      <c r="B7" s="13" t="s">
        <v>172</v>
      </c>
      <c r="C7" s="13" t="s">
        <v>389</v>
      </c>
      <c r="D7" s="28" t="s">
        <v>546</v>
      </c>
      <c r="E7" s="36">
        <v>3903995</v>
      </c>
      <c r="F7" s="12" t="s">
        <v>59</v>
      </c>
      <c r="G7" s="36" t="s">
        <v>603</v>
      </c>
      <c r="H7" s="162"/>
    </row>
    <row r="8" spans="1:8" ht="15.75" customHeight="1">
      <c r="A8" s="20" t="s">
        <v>10</v>
      </c>
      <c r="B8" s="13" t="s">
        <v>173</v>
      </c>
      <c r="C8" s="13" t="s">
        <v>389</v>
      </c>
      <c r="D8" s="28" t="s">
        <v>546</v>
      </c>
      <c r="E8" s="36">
        <v>3903996</v>
      </c>
      <c r="F8" s="12" t="s">
        <v>60</v>
      </c>
      <c r="G8" s="36" t="s">
        <v>603</v>
      </c>
      <c r="H8" s="162"/>
    </row>
    <row r="9" spans="1:8" ht="15.75" customHeight="1">
      <c r="A9" s="246" t="s">
        <v>10</v>
      </c>
      <c r="B9" s="265" t="s">
        <v>250</v>
      </c>
      <c r="C9" s="265" t="s">
        <v>390</v>
      </c>
      <c r="D9" s="28" t="s">
        <v>546</v>
      </c>
      <c r="E9" s="36">
        <v>3654476</v>
      </c>
      <c r="F9" s="12" t="s">
        <v>391</v>
      </c>
      <c r="G9" s="36" t="s">
        <v>603</v>
      </c>
      <c r="H9" s="162"/>
    </row>
    <row r="10" spans="1:8" ht="15.75" customHeight="1">
      <c r="A10" s="245"/>
      <c r="B10" s="220"/>
      <c r="C10" s="220"/>
      <c r="D10" s="28" t="s">
        <v>633</v>
      </c>
      <c r="E10" s="249" t="str">
        <f>HYPERLINK("https://www.airitibooks.com/detail.aspx?PublicationID=P20110315018","iRead eBooks ")</f>
        <v xml:space="preserve">iRead eBooks </v>
      </c>
      <c r="F10" s="266"/>
      <c r="G10" s="36" t="s">
        <v>634</v>
      </c>
    </row>
    <row r="11" spans="1:8" ht="15.75" customHeight="1">
      <c r="A11" s="20" t="s">
        <v>10</v>
      </c>
      <c r="B11" s="14" t="s">
        <v>297</v>
      </c>
      <c r="C11" s="14" t="s">
        <v>331</v>
      </c>
      <c r="D11" s="28" t="s">
        <v>546</v>
      </c>
      <c r="E11" s="36">
        <v>3927398</v>
      </c>
      <c r="F11" s="14" t="s">
        <v>85</v>
      </c>
      <c r="G11" s="36" t="s">
        <v>603</v>
      </c>
      <c r="H11" s="162"/>
    </row>
    <row r="12" spans="1:8" ht="15">
      <c r="A12" s="237" t="s">
        <v>10</v>
      </c>
      <c r="B12" s="262" t="s">
        <v>1192</v>
      </c>
      <c r="C12" s="262" t="s">
        <v>1193</v>
      </c>
      <c r="D12" s="154" t="s">
        <v>546</v>
      </c>
      <c r="E12" s="137">
        <v>4001043</v>
      </c>
      <c r="F12" s="153" t="s">
        <v>1194</v>
      </c>
      <c r="G12" s="137" t="s">
        <v>603</v>
      </c>
      <c r="H12" s="162"/>
    </row>
    <row r="13" spans="1:8" ht="15">
      <c r="A13" s="261"/>
      <c r="B13" s="261"/>
      <c r="C13" s="261"/>
      <c r="D13" s="154" t="s">
        <v>1223</v>
      </c>
      <c r="E13" s="273" t="s">
        <v>1227</v>
      </c>
      <c r="F13" s="270"/>
      <c r="G13" s="137" t="s">
        <v>605</v>
      </c>
      <c r="H13" s="162"/>
    </row>
    <row r="14" spans="1:8" ht="15">
      <c r="A14" s="23" t="s">
        <v>10</v>
      </c>
      <c r="B14" s="132" t="s">
        <v>1195</v>
      </c>
      <c r="C14" s="132" t="s">
        <v>1196</v>
      </c>
      <c r="D14" s="154" t="s">
        <v>546</v>
      </c>
      <c r="E14" s="137">
        <v>4001058</v>
      </c>
      <c r="F14" s="153" t="s">
        <v>1197</v>
      </c>
      <c r="G14" s="137" t="s">
        <v>603</v>
      </c>
      <c r="H14" s="162"/>
    </row>
    <row r="15" spans="1:8" ht="15">
      <c r="A15" s="23" t="s">
        <v>10</v>
      </c>
      <c r="B15" s="132" t="s">
        <v>1198</v>
      </c>
      <c r="C15" s="132" t="s">
        <v>1199</v>
      </c>
      <c r="D15" s="154" t="s">
        <v>546</v>
      </c>
      <c r="E15" s="137">
        <v>4001061</v>
      </c>
      <c r="F15" s="132" t="s">
        <v>1200</v>
      </c>
      <c r="G15" s="137" t="s">
        <v>603</v>
      </c>
      <c r="H15" s="162"/>
    </row>
    <row r="16" spans="1:8" ht="15">
      <c r="A16" s="237" t="s">
        <v>10</v>
      </c>
      <c r="B16" s="263" t="s">
        <v>1201</v>
      </c>
      <c r="C16" s="262" t="s">
        <v>1199</v>
      </c>
      <c r="D16" s="154" t="s">
        <v>546</v>
      </c>
      <c r="E16" s="137">
        <v>4001062</v>
      </c>
      <c r="F16" s="132" t="s">
        <v>1202</v>
      </c>
      <c r="G16" s="137" t="s">
        <v>603</v>
      </c>
      <c r="H16" s="162"/>
    </row>
    <row r="17" spans="1:8" ht="15">
      <c r="A17" s="261"/>
      <c r="B17" s="264"/>
      <c r="C17" s="261"/>
      <c r="D17" s="154" t="s">
        <v>1223</v>
      </c>
      <c r="E17" s="273" t="s">
        <v>1228</v>
      </c>
      <c r="F17" s="270"/>
      <c r="G17" s="137" t="s">
        <v>1225</v>
      </c>
      <c r="H17" s="162"/>
    </row>
    <row r="18" spans="1:8" ht="15">
      <c r="A18" s="237" t="s">
        <v>10</v>
      </c>
      <c r="B18" s="263" t="s">
        <v>1203</v>
      </c>
      <c r="C18" s="262" t="s">
        <v>1204</v>
      </c>
      <c r="D18" s="154" t="s">
        <v>546</v>
      </c>
      <c r="E18" s="137">
        <v>4001076</v>
      </c>
      <c r="F18" s="132" t="s">
        <v>1205</v>
      </c>
      <c r="G18" s="137" t="s">
        <v>603</v>
      </c>
      <c r="H18" s="162"/>
    </row>
    <row r="19" spans="1:8" ht="15">
      <c r="A19" s="261"/>
      <c r="B19" s="264"/>
      <c r="C19" s="261"/>
      <c r="D19" s="154" t="s">
        <v>1223</v>
      </c>
      <c r="E19" s="273" t="s">
        <v>1227</v>
      </c>
      <c r="F19" s="270"/>
      <c r="G19" s="137" t="s">
        <v>605</v>
      </c>
      <c r="H19" s="162"/>
    </row>
    <row r="20" spans="1:8" ht="15">
      <c r="A20" s="23" t="s">
        <v>10</v>
      </c>
      <c r="B20" s="132" t="s">
        <v>1206</v>
      </c>
      <c r="C20" s="132" t="s">
        <v>1207</v>
      </c>
      <c r="D20" s="154" t="s">
        <v>546</v>
      </c>
      <c r="E20" s="137">
        <v>3996940</v>
      </c>
      <c r="F20" s="132" t="s">
        <v>1208</v>
      </c>
      <c r="G20" s="137" t="s">
        <v>603</v>
      </c>
      <c r="H20" s="162"/>
    </row>
    <row r="21" spans="1:8" ht="15">
      <c r="A21" s="23" t="s">
        <v>10</v>
      </c>
      <c r="B21" s="132" t="s">
        <v>1209</v>
      </c>
      <c r="C21" s="132" t="s">
        <v>1210</v>
      </c>
      <c r="D21" s="154" t="s">
        <v>546</v>
      </c>
      <c r="E21" s="137">
        <v>4001078</v>
      </c>
      <c r="F21" s="132" t="s">
        <v>1211</v>
      </c>
      <c r="G21" s="137" t="s">
        <v>603</v>
      </c>
      <c r="H21" s="162"/>
    </row>
    <row r="22" spans="1:8" ht="15">
      <c r="A22" s="23" t="s">
        <v>10</v>
      </c>
      <c r="B22" s="132" t="s">
        <v>1212</v>
      </c>
      <c r="C22" s="132" t="s">
        <v>1213</v>
      </c>
      <c r="D22" s="154" t="s">
        <v>546</v>
      </c>
      <c r="E22" s="137">
        <v>4001044</v>
      </c>
      <c r="F22" s="132" t="s">
        <v>1214</v>
      </c>
      <c r="G22" s="137" t="s">
        <v>603</v>
      </c>
      <c r="H22" s="162"/>
    </row>
    <row r="23" spans="1:8" ht="30">
      <c r="A23" s="23" t="s">
        <v>10</v>
      </c>
      <c r="B23" s="134" t="s">
        <v>1215</v>
      </c>
      <c r="C23" s="132" t="s">
        <v>1216</v>
      </c>
      <c r="D23" s="154" t="s">
        <v>546</v>
      </c>
      <c r="E23" s="137">
        <v>4001080</v>
      </c>
      <c r="F23" s="132" t="s">
        <v>1217</v>
      </c>
      <c r="G23" s="137" t="s">
        <v>603</v>
      </c>
      <c r="H23" s="162"/>
    </row>
    <row r="24" spans="1:8" ht="15">
      <c r="A24" s="23" t="s">
        <v>10</v>
      </c>
      <c r="B24" s="132" t="s">
        <v>1218</v>
      </c>
      <c r="C24" s="132" t="s">
        <v>1216</v>
      </c>
      <c r="D24" s="154" t="s">
        <v>546</v>
      </c>
      <c r="E24" s="137">
        <v>4001082</v>
      </c>
      <c r="F24" s="132" t="s">
        <v>1219</v>
      </c>
      <c r="G24" s="137" t="s">
        <v>603</v>
      </c>
      <c r="H24" s="162"/>
    </row>
    <row r="25" spans="1:8" ht="15">
      <c r="A25" s="275" t="s">
        <v>10</v>
      </c>
      <c r="B25" s="231" t="s">
        <v>1220</v>
      </c>
      <c r="C25" s="231" t="s">
        <v>1221</v>
      </c>
      <c r="D25" s="154" t="s">
        <v>546</v>
      </c>
      <c r="E25" s="137">
        <v>4001045</v>
      </c>
      <c r="F25" s="132" t="s">
        <v>1222</v>
      </c>
      <c r="G25" s="137" t="s">
        <v>603</v>
      </c>
      <c r="H25" s="162"/>
    </row>
    <row r="26" spans="1:8" ht="15">
      <c r="A26" s="274"/>
      <c r="B26" s="274"/>
      <c r="C26" s="274"/>
      <c r="D26" s="154" t="s">
        <v>547</v>
      </c>
      <c r="E26" s="276" t="s">
        <v>1228</v>
      </c>
      <c r="F26" s="277"/>
      <c r="G26" s="137" t="s">
        <v>605</v>
      </c>
      <c r="H26" s="162"/>
    </row>
  </sheetData>
  <mergeCells count="26">
    <mergeCell ref="C18:C19"/>
    <mergeCell ref="B18:B19"/>
    <mergeCell ref="A18:A19"/>
    <mergeCell ref="E19:F19"/>
    <mergeCell ref="B25:B26"/>
    <mergeCell ref="C25:C26"/>
    <mergeCell ref="A25:A26"/>
    <mergeCell ref="E26:F26"/>
    <mergeCell ref="A12:A13"/>
    <mergeCell ref="B12:B13"/>
    <mergeCell ref="C12:C13"/>
    <mergeCell ref="E13:F13"/>
    <mergeCell ref="C16:C17"/>
    <mergeCell ref="B16:B17"/>
    <mergeCell ref="A16:A17"/>
    <mergeCell ref="E17:F17"/>
    <mergeCell ref="A1:G1"/>
    <mergeCell ref="A3:G3"/>
    <mergeCell ref="A5:A6"/>
    <mergeCell ref="E10:F10"/>
    <mergeCell ref="C9:C10"/>
    <mergeCell ref="B9:B10"/>
    <mergeCell ref="A9:A10"/>
    <mergeCell ref="E6:F6"/>
    <mergeCell ref="B5:B6"/>
    <mergeCell ref="C5:C6"/>
  </mergeCells>
  <phoneticPr fontId="1" type="noConversion"/>
  <hyperlinks>
    <hyperlink ref="E13:F13" r:id="rId1" display="HyRead eBook" xr:uid="{8FD718DE-E87D-45F8-ADC2-A496997E2326}"/>
    <hyperlink ref="E17:F17" r:id="rId2" display="udn讀書館" xr:uid="{83917526-3860-4D78-A856-09C89C24592C}"/>
    <hyperlink ref="E19:F19" r:id="rId3" display="HyRead eBook" xr:uid="{4B6944CE-7E22-4C36-ABC3-382A06AF8FC1}"/>
    <hyperlink ref="E26:F26" r:id="rId4" display="udn讀書館" xr:uid="{8F716DD2-BDDB-4617-AF46-99892330FE12}"/>
  </hyperlinks>
  <pageMargins left="0.23622047244094491" right="0.19685039370078741" top="0.74803149606299213" bottom="0.74803149606299213" header="0.31496062992125984" footer="0.31496062992125984"/>
  <pageSetup paperSize="9" orientation="landscape" horizontalDpi="4294967295" verticalDpi="4294967295" r:id="rId5"/>
  <headerFooter>
    <oddHeader>&amp;R&amp;"微軟正黑體,粗體"臺灣大學圖書館「人生索書號」主題館藏常設展書單</oddHeader>
    <oddFooter>&amp;R&amp;"微軟正黑體,粗體"第 &amp;P 頁，共 &amp;N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433F2-E8A7-4947-A393-1F962457367E}">
  <sheetPr>
    <tabColor rgb="FF7030A0"/>
  </sheetPr>
  <dimension ref="A1:K114"/>
  <sheetViews>
    <sheetView topLeftCell="A34" zoomScale="120" zoomScaleNormal="120" workbookViewId="0">
      <selection activeCell="B118" sqref="B118"/>
    </sheetView>
  </sheetViews>
  <sheetFormatPr defaultColWidth="9.140625" defaultRowHeight="15"/>
  <cols>
    <col min="1" max="1" width="14.7109375" style="61" customWidth="1"/>
    <col min="2" max="2" width="90.7109375" style="57" customWidth="1"/>
    <col min="3" max="3" width="30.7109375" style="57" customWidth="1"/>
    <col min="4" max="4" width="20.7109375" style="62" customWidth="1"/>
    <col min="5" max="16384" width="9.140625" style="56"/>
  </cols>
  <sheetData>
    <row r="1" spans="1:11" ht="20.100000000000001" customHeight="1">
      <c r="A1" s="203" t="s">
        <v>802</v>
      </c>
      <c r="B1" s="204"/>
      <c r="C1" s="204"/>
      <c r="D1" s="204"/>
      <c r="E1" s="131"/>
    </row>
    <row r="2" spans="1:11" s="58" customFormat="1">
      <c r="A2" s="65" t="s">
        <v>251</v>
      </c>
      <c r="B2" s="66" t="s">
        <v>232</v>
      </c>
      <c r="C2" s="66" t="s">
        <v>233</v>
      </c>
      <c r="D2" s="67" t="s">
        <v>801</v>
      </c>
    </row>
    <row r="3" spans="1:11" s="59" customFormat="1" ht="15.75" customHeight="1">
      <c r="A3" s="200" t="s">
        <v>254</v>
      </c>
      <c r="B3" s="68" t="s">
        <v>319</v>
      </c>
      <c r="C3" s="68" t="s">
        <v>320</v>
      </c>
      <c r="D3" s="69" t="str">
        <f>HYPERLINK("https://www.airitibooks.com/Detail/Detail?PublicationID=P20191023083","iRead eBooks ")</f>
        <v xml:space="preserve">iRead eBooks </v>
      </c>
    </row>
    <row r="4" spans="1:11" s="63" customFormat="1" ht="15.75" customHeight="1">
      <c r="A4" s="201"/>
      <c r="B4" s="70" t="s">
        <v>637</v>
      </c>
      <c r="C4" s="70" t="s">
        <v>638</v>
      </c>
      <c r="D4" s="71" t="str">
        <f>HYPERLINK("https://ntu.ebook.hyread.com.tw/bookDetail.jsp?id=169865","HyRead eBook ")</f>
        <v xml:space="preserve">HyRead eBook </v>
      </c>
      <c r="I4" s="60"/>
      <c r="J4" s="59"/>
      <c r="K4" s="59"/>
    </row>
    <row r="5" spans="1:11" s="63" customFormat="1" ht="15.75" customHeight="1">
      <c r="A5" s="201"/>
      <c r="B5" s="70" t="s">
        <v>695</v>
      </c>
      <c r="C5" s="70" t="s">
        <v>803</v>
      </c>
      <c r="D5" s="71" t="str">
        <f>HYPERLINK("https://ntu.ebook.hyread.com.tw/bookDetail.jsp?id=150151","HyRead eBook")</f>
        <v>HyRead eBook</v>
      </c>
      <c r="I5" s="60"/>
      <c r="J5" s="59"/>
      <c r="K5" s="59"/>
    </row>
    <row r="6" spans="1:11" s="63" customFormat="1" ht="15.75" customHeight="1">
      <c r="A6" s="201"/>
      <c r="B6" s="70" t="s">
        <v>697</v>
      </c>
      <c r="C6" s="70" t="s">
        <v>696</v>
      </c>
      <c r="D6" s="71" t="str">
        <f>HYPERLINK("https://ntu.ebook.hyread.com.tw/bookDetail.jsp?id=235857","HyRead eBook")</f>
        <v>HyRead eBook</v>
      </c>
      <c r="I6" s="60"/>
      <c r="J6" s="59"/>
      <c r="K6" s="59"/>
    </row>
    <row r="7" spans="1:11" s="63" customFormat="1" ht="15.75" customHeight="1">
      <c r="A7" s="201"/>
      <c r="B7" s="70" t="s">
        <v>739</v>
      </c>
      <c r="C7" s="70" t="s">
        <v>738</v>
      </c>
      <c r="D7" s="71" t="str">
        <f>HYPERLINK("https://reading.udn.com/udnlib/ntu/B/162099","udn讀書館")</f>
        <v>udn讀書館</v>
      </c>
      <c r="I7" s="60"/>
      <c r="J7" s="59"/>
      <c r="K7" s="59"/>
    </row>
    <row r="8" spans="1:11" s="63" customFormat="1" ht="15.75" customHeight="1">
      <c r="A8" s="201"/>
      <c r="B8" s="70" t="s">
        <v>748</v>
      </c>
      <c r="C8" s="70" t="s">
        <v>747</v>
      </c>
      <c r="D8" s="71" t="str">
        <f>HYPERLINK("https://reading.udn.com/udnlib/ntu/B/147058","udn讀書館")</f>
        <v>udn讀書館</v>
      </c>
      <c r="I8" s="60"/>
      <c r="J8" s="59"/>
      <c r="K8" s="59"/>
    </row>
    <row r="9" spans="1:11" s="63" customFormat="1" ht="15.75" customHeight="1">
      <c r="A9" s="201"/>
      <c r="B9" s="70" t="s">
        <v>758</v>
      </c>
      <c r="C9" s="70" t="s">
        <v>759</v>
      </c>
      <c r="D9" s="71" t="str">
        <f>HYPERLINK("https://reading.udn.com/udnlib/ntu/B/132090","udn讀書館")</f>
        <v>udn讀書館</v>
      </c>
      <c r="I9" s="60"/>
      <c r="J9" s="59"/>
      <c r="K9" s="59"/>
    </row>
    <row r="10" spans="1:11" s="63" customFormat="1" ht="15.75" customHeight="1">
      <c r="A10" s="201"/>
      <c r="B10" s="70" t="s">
        <v>762</v>
      </c>
      <c r="C10" s="70" t="s">
        <v>804</v>
      </c>
      <c r="D10" s="71" t="str">
        <f>HYPERLINK("https://reading.udn.com/udnlib/ntu/B/168099","udn讀書館")</f>
        <v>udn讀書館</v>
      </c>
      <c r="I10" s="60"/>
      <c r="J10" s="59"/>
      <c r="K10" s="59"/>
    </row>
    <row r="11" spans="1:11" s="63" customFormat="1" ht="15.75" customHeight="1">
      <c r="A11" s="201"/>
      <c r="B11" s="70" t="s">
        <v>767</v>
      </c>
      <c r="C11" s="70" t="s">
        <v>768</v>
      </c>
      <c r="D11" s="71" t="str">
        <f>HYPERLINK("https://reading.udn.com/udnlib/ntu/B/124870","udn讀書館")</f>
        <v>udn讀書館</v>
      </c>
      <c r="I11" s="60"/>
      <c r="J11" s="59"/>
      <c r="K11" s="59"/>
    </row>
    <row r="12" spans="1:11" s="63" customFormat="1" ht="15.75" customHeight="1">
      <c r="A12" s="206"/>
      <c r="B12" s="70" t="s">
        <v>1240</v>
      </c>
      <c r="C12" s="70" t="s">
        <v>364</v>
      </c>
      <c r="D12" s="71" t="s">
        <v>1239</v>
      </c>
      <c r="I12" s="60"/>
      <c r="J12" s="59"/>
      <c r="K12" s="59"/>
    </row>
    <row r="13" spans="1:11" s="63" customFormat="1" ht="15.75" customHeight="1">
      <c r="A13" s="202"/>
      <c r="B13" s="70" t="s">
        <v>411</v>
      </c>
      <c r="C13" s="70" t="s">
        <v>1244</v>
      </c>
      <c r="D13" s="71" t="s">
        <v>1239</v>
      </c>
      <c r="I13" s="60"/>
      <c r="J13" s="59"/>
      <c r="K13" s="59"/>
    </row>
    <row r="14" spans="1:11" s="59" customFormat="1" ht="15.75" customHeight="1">
      <c r="A14" s="207" t="s">
        <v>260</v>
      </c>
      <c r="B14" s="68" t="s">
        <v>582</v>
      </c>
      <c r="C14" s="68" t="s">
        <v>237</v>
      </c>
      <c r="D14" s="69" t="str">
        <f>HYPERLINK("https://ntu.ebook.hyread.com.tw/bookDetail.jsp?id=125689","HyRead eBook ")</f>
        <v xml:space="preserve">HyRead eBook </v>
      </c>
    </row>
    <row r="15" spans="1:11" s="59" customFormat="1" ht="15.75" customHeight="1">
      <c r="A15" s="208"/>
      <c r="B15" s="68" t="s">
        <v>583</v>
      </c>
      <c r="C15" s="68" t="s">
        <v>331</v>
      </c>
      <c r="D15" s="69" t="str">
        <f>HYPERLINK("https://ntu.ebook.hyread.com.tw/bookDetail.jsp?id=199258","HyRead eBook ")</f>
        <v xml:space="preserve">HyRead eBook </v>
      </c>
    </row>
    <row r="16" spans="1:11" s="59" customFormat="1" ht="15.75" customHeight="1">
      <c r="A16" s="208"/>
      <c r="B16" s="72" t="s">
        <v>647</v>
      </c>
      <c r="C16" s="73" t="s">
        <v>376</v>
      </c>
      <c r="D16" s="74" t="str">
        <f>HYPERLINK("https://www.airitibooks.com/Detail/Detail?PublicationID=P20190419040&amp;DetailSourceType=0","iRead eBooks")</f>
        <v>iRead eBooks</v>
      </c>
    </row>
    <row r="17" spans="1:4" s="59" customFormat="1" ht="15.75" customHeight="1">
      <c r="A17" s="208"/>
      <c r="B17" s="68" t="s">
        <v>798</v>
      </c>
      <c r="C17" s="68" t="s">
        <v>204</v>
      </c>
      <c r="D17" s="69" t="str">
        <f>HYPERLINK("https://www.airitibooks.com/Detail/Detail?PublicationID=P20180420031","iRead eBooks ")</f>
        <v xml:space="preserve">iRead eBooks </v>
      </c>
    </row>
    <row r="18" spans="1:4" s="59" customFormat="1" ht="15.75" customHeight="1">
      <c r="A18" s="208"/>
      <c r="B18" s="68" t="s">
        <v>799</v>
      </c>
      <c r="C18" s="68" t="s">
        <v>800</v>
      </c>
      <c r="D18" s="69" t="str">
        <f>HYPERLINK("https://www.airitibooks.com/Detail/Detail?PublicationID=P20200514014&amp;DetailSourceType=0","iRead eBooks")</f>
        <v>iRead eBooks</v>
      </c>
    </row>
    <row r="19" spans="1:4" s="59" customFormat="1" ht="15.75" customHeight="1">
      <c r="A19" s="208"/>
      <c r="B19" s="68" t="s">
        <v>683</v>
      </c>
      <c r="C19" s="68" t="s">
        <v>684</v>
      </c>
      <c r="D19" s="69" t="str">
        <f>HYPERLINK("https://ntu.ebook.hyread.com.tw/bookDetail.jsp?id=130565","HyRead eBook")</f>
        <v>HyRead eBook</v>
      </c>
    </row>
    <row r="20" spans="1:4" s="59" customFormat="1" ht="15.75" customHeight="1">
      <c r="A20" s="208"/>
      <c r="B20" s="68" t="s">
        <v>689</v>
      </c>
      <c r="C20" s="68" t="s">
        <v>688</v>
      </c>
      <c r="D20" s="69" t="str">
        <f>HYPERLINK("https://ntu.ebook.hyread.com.tw/bookDetail.jsp?id=223403","HyRead eBook")</f>
        <v>HyRead eBook</v>
      </c>
    </row>
    <row r="21" spans="1:4" s="59" customFormat="1" ht="15.75" customHeight="1">
      <c r="A21" s="208"/>
      <c r="B21" s="68" t="s">
        <v>692</v>
      </c>
      <c r="C21" s="68" t="s">
        <v>805</v>
      </c>
      <c r="D21" s="69" t="str">
        <f>HYPERLINK("https://ntu.ebook.hyread.com.tw/bookDetail.jsp?id=206653","HyRead eBook")</f>
        <v>HyRead eBook</v>
      </c>
    </row>
    <row r="22" spans="1:4" s="59" customFormat="1" ht="15.75" customHeight="1">
      <c r="A22" s="208"/>
      <c r="B22" s="68" t="s">
        <v>746</v>
      </c>
      <c r="C22" s="68" t="s">
        <v>698</v>
      </c>
      <c r="D22" s="69" t="str">
        <f>HYPERLINK("https://ntu.ebook.hyread.com.tw/bookDetail.jsp?id=200515","HyRead eBook")</f>
        <v>HyRead eBook</v>
      </c>
    </row>
    <row r="23" spans="1:4" s="59" customFormat="1" ht="15.75" customHeight="1">
      <c r="A23" s="208"/>
      <c r="B23" s="68" t="s">
        <v>701</v>
      </c>
      <c r="C23" s="68" t="s">
        <v>700</v>
      </c>
      <c r="D23" s="69" t="str">
        <f>HYPERLINK("https://ntu.ebook.hyread.com.tw/bookDetail.jsp?id=227147","HyRead eBook")</f>
        <v>HyRead eBook</v>
      </c>
    </row>
    <row r="24" spans="1:4" s="59" customFormat="1" ht="15.75" customHeight="1">
      <c r="A24" s="208"/>
      <c r="B24" s="68" t="s">
        <v>711</v>
      </c>
      <c r="C24" s="68" t="s">
        <v>806</v>
      </c>
      <c r="D24" s="69" t="str">
        <f>HYPERLINK("https://ntu.ebook.hyread.com.tw/bookDetail.jsp?id=154691","HyRead eBook")</f>
        <v>HyRead eBook</v>
      </c>
    </row>
    <row r="25" spans="1:4" s="59" customFormat="1" ht="15.75" customHeight="1">
      <c r="A25" s="208"/>
      <c r="B25" s="68" t="s">
        <v>712</v>
      </c>
      <c r="C25" s="68" t="s">
        <v>684</v>
      </c>
      <c r="D25" s="69" t="str">
        <f>HYPERLINK("https://ntu.ebook.hyread.com.tw/bookDetail.jsp?id=187685","HyRead eBook")</f>
        <v>HyRead eBook</v>
      </c>
    </row>
    <row r="26" spans="1:4" s="59" customFormat="1" ht="15.75" customHeight="1">
      <c r="A26" s="208"/>
      <c r="B26" s="68" t="s">
        <v>715</v>
      </c>
      <c r="C26" s="68" t="s">
        <v>807</v>
      </c>
      <c r="D26" s="69" t="str">
        <f>HYPERLINK("https://ntu.ebook.hyread.com.tw/bookDetail.jsp?id=103468","HyRead eBook")</f>
        <v>HyRead eBook</v>
      </c>
    </row>
    <row r="27" spans="1:4" s="59" customFormat="1" ht="15.75" customHeight="1">
      <c r="A27" s="208"/>
      <c r="B27" s="68" t="s">
        <v>717</v>
      </c>
      <c r="C27" s="68" t="s">
        <v>718</v>
      </c>
      <c r="D27" s="69" t="str">
        <f>HYPERLINK("https://ntu.ebook.hyread.com.tw/bookDetail.jsp?id=184353","HyRead eBook")</f>
        <v>HyRead eBook</v>
      </c>
    </row>
    <row r="28" spans="1:4" s="59" customFormat="1" ht="15.75" customHeight="1">
      <c r="A28" s="208"/>
      <c r="B28" s="68" t="s">
        <v>730</v>
      </c>
      <c r="C28" s="68" t="s">
        <v>731</v>
      </c>
      <c r="D28" s="69" t="str">
        <f>HYPERLINK("https://reading.udn.com/udnlib/ntu/B/178568","udn讀書館")</f>
        <v>udn讀書館</v>
      </c>
    </row>
    <row r="29" spans="1:4" s="59" customFormat="1" ht="31.5" customHeight="1">
      <c r="A29" s="208"/>
      <c r="B29" s="68" t="s">
        <v>732</v>
      </c>
      <c r="C29" s="68" t="s">
        <v>733</v>
      </c>
      <c r="D29" s="69" t="str">
        <f>HYPERLINK("https://reading.udn.com/udnlib/ntu/B/181912","udn讀書館")</f>
        <v>udn讀書館</v>
      </c>
    </row>
    <row r="30" spans="1:4" s="59" customFormat="1" ht="15.75" customHeight="1">
      <c r="A30" s="208"/>
      <c r="B30" s="68" t="s">
        <v>751</v>
      </c>
      <c r="C30" s="68" t="s">
        <v>752</v>
      </c>
      <c r="D30" s="69" t="str">
        <f>HYPERLINK("https://reading.udn.com/udnlib/ntu/B/148432","udn讀書館")</f>
        <v>udn讀書館</v>
      </c>
    </row>
    <row r="31" spans="1:4" s="59" customFormat="1" ht="15.75" customHeight="1">
      <c r="A31" s="208"/>
      <c r="B31" s="68" t="s">
        <v>753</v>
      </c>
      <c r="C31" s="68" t="s">
        <v>754</v>
      </c>
      <c r="D31" s="69" t="str">
        <f>HYPERLINK("https://reading.udn.com/udnlib/ntu/B/138404","udn讀書館")</f>
        <v>udn讀書館</v>
      </c>
    </row>
    <row r="32" spans="1:4" s="59" customFormat="1" ht="15.75" customHeight="1">
      <c r="A32" s="208"/>
      <c r="B32" s="68" t="s">
        <v>785</v>
      </c>
      <c r="C32" s="68" t="s">
        <v>808</v>
      </c>
      <c r="D32" s="69" t="str">
        <f>HYPERLINK("https://reading.udn.com/udnlib/ntu/B/98875","udn讀書館")</f>
        <v>udn讀書館</v>
      </c>
    </row>
    <row r="33" spans="1:5" s="59" customFormat="1" ht="15.75" customHeight="1">
      <c r="A33" s="208"/>
      <c r="B33" s="68" t="s">
        <v>788</v>
      </c>
      <c r="C33" s="68" t="s">
        <v>789</v>
      </c>
      <c r="D33" s="69" t="str">
        <f>HYPERLINK("https://www.airitibooks.com/Detail/Detail?PublicationID=P20190517018&amp;DetailSourceType=0","iRead eBooks")</f>
        <v>iRead eBooks</v>
      </c>
    </row>
    <row r="34" spans="1:5" s="59" customFormat="1" ht="15.75" customHeight="1">
      <c r="A34" s="208"/>
      <c r="B34" s="68" t="s">
        <v>795</v>
      </c>
      <c r="C34" s="68" t="s">
        <v>796</v>
      </c>
      <c r="D34" s="69" t="str">
        <f>HYPERLINK("https://www.airitibooks.com/Detail/Detail?PublicationID=P20180413001&amp;DetailSourceType=0","iRead eBooks")</f>
        <v>iRead eBooks</v>
      </c>
    </row>
    <row r="35" spans="1:5" s="59" customFormat="1" ht="15.75" customHeight="1">
      <c r="A35" s="209"/>
      <c r="B35" s="174" t="s">
        <v>1091</v>
      </c>
      <c r="C35" s="174" t="s">
        <v>1092</v>
      </c>
      <c r="D35" s="177" t="s">
        <v>1224</v>
      </c>
      <c r="E35" s="178"/>
    </row>
    <row r="36" spans="1:5" s="59" customFormat="1" ht="15.75" customHeight="1">
      <c r="A36" s="209"/>
      <c r="B36" s="172" t="s">
        <v>1097</v>
      </c>
      <c r="C36" s="173" t="s">
        <v>1098</v>
      </c>
      <c r="D36" s="179" t="s">
        <v>1227</v>
      </c>
      <c r="E36" s="180"/>
    </row>
    <row r="37" spans="1:5" s="59" customFormat="1" ht="15.75" customHeight="1">
      <c r="A37" s="209"/>
      <c r="B37" s="172" t="s">
        <v>1235</v>
      </c>
      <c r="C37" s="173" t="s">
        <v>1234</v>
      </c>
      <c r="D37" s="179" t="s">
        <v>1233</v>
      </c>
      <c r="E37" s="180"/>
    </row>
    <row r="38" spans="1:5" s="59" customFormat="1" ht="15.75" customHeight="1">
      <c r="A38" s="210"/>
      <c r="B38" s="172" t="s">
        <v>200</v>
      </c>
      <c r="C38" s="173" t="s">
        <v>1249</v>
      </c>
      <c r="D38" s="179" t="s">
        <v>1233</v>
      </c>
      <c r="E38" s="180"/>
    </row>
    <row r="39" spans="1:5" s="59" customFormat="1" ht="15.75" customHeight="1">
      <c r="A39" s="200" t="s">
        <v>273</v>
      </c>
      <c r="B39" s="142" t="s">
        <v>635</v>
      </c>
      <c r="C39" s="142" t="s">
        <v>636</v>
      </c>
      <c r="D39" s="143" t="str">
        <f>HYPERLINK("https://ntu.ebook.hyread.com.tw/bookDetail.jsp?id=213825","HyRead eBook ")</f>
        <v xml:space="preserve">HyRead eBook </v>
      </c>
    </row>
    <row r="40" spans="1:5" s="59" customFormat="1" ht="15.75" customHeight="1">
      <c r="A40" s="201"/>
      <c r="B40" s="75" t="s">
        <v>622</v>
      </c>
      <c r="C40" s="75" t="s">
        <v>348</v>
      </c>
      <c r="D40" s="69" t="str">
        <f>HYPERLINK("https://reading.udn.com/udnlib/ntu/B/119665","udn讀書館 ")</f>
        <v xml:space="preserve">udn讀書館 </v>
      </c>
    </row>
    <row r="41" spans="1:5" s="59" customFormat="1" ht="15.75" customHeight="1">
      <c r="A41" s="201"/>
      <c r="B41" s="72" t="s">
        <v>543</v>
      </c>
      <c r="C41" s="72" t="s">
        <v>544</v>
      </c>
      <c r="D41" s="69" t="s">
        <v>644</v>
      </c>
    </row>
    <row r="42" spans="1:5" s="59" customFormat="1" ht="15.75" customHeight="1">
      <c r="A42" s="201"/>
      <c r="B42" s="72" t="s">
        <v>639</v>
      </c>
      <c r="C42" s="72" t="s">
        <v>640</v>
      </c>
      <c r="D42" s="69" t="str">
        <f>HYPERLINK("https://ntu.ebook.hyread.com.tw/bookDetail.jsp?id=180675","HyRead eBook ")</f>
        <v xml:space="preserve">HyRead eBook </v>
      </c>
    </row>
    <row r="43" spans="1:5" s="59" customFormat="1" ht="15.75" customHeight="1">
      <c r="A43" s="201"/>
      <c r="B43" s="72" t="s">
        <v>641</v>
      </c>
      <c r="C43" s="72" t="s">
        <v>320</v>
      </c>
      <c r="D43" s="69" t="str">
        <f>HYPERLINK("https://ntu.ebook.hyread.com.tw/bookDetail.jsp?id=193654","HyRead eBook ")</f>
        <v xml:space="preserve">HyRead eBook </v>
      </c>
    </row>
    <row r="44" spans="1:5" s="59" customFormat="1" ht="15.75" customHeight="1">
      <c r="A44" s="201"/>
      <c r="B44" s="72" t="s">
        <v>654</v>
      </c>
      <c r="C44" s="72" t="s">
        <v>655</v>
      </c>
      <c r="D44" s="69" t="str">
        <f>HYPERLINK("https://reading.udn.com/udnlib/ntu/B/144934","udn讀書館")</f>
        <v>udn讀書館</v>
      </c>
    </row>
    <row r="45" spans="1:5" s="59" customFormat="1" ht="15.75" customHeight="1">
      <c r="A45" s="201"/>
      <c r="B45" s="72" t="s">
        <v>682</v>
      </c>
      <c r="C45" s="72" t="s">
        <v>681</v>
      </c>
      <c r="D45" s="69" t="str">
        <f>HYPERLINK("https://ntu.ebook.hyread.com.tw/bookDetail.jsp?id=179015","HyRead eBook")</f>
        <v>HyRead eBook</v>
      </c>
    </row>
    <row r="46" spans="1:5" s="59" customFormat="1" ht="15.75" customHeight="1">
      <c r="A46" s="201"/>
      <c r="B46" s="72" t="s">
        <v>694</v>
      </c>
      <c r="C46" s="72" t="s">
        <v>706</v>
      </c>
      <c r="D46" s="69" t="str">
        <f>HYPERLINK("https://ntu.ebook.hyread.com.tw/bookDetail.jsp?id=235859","HyRead eBook")</f>
        <v>HyRead eBook</v>
      </c>
    </row>
    <row r="47" spans="1:5" s="59" customFormat="1" ht="15.75" customHeight="1">
      <c r="A47" s="201"/>
      <c r="B47" s="72" t="s">
        <v>708</v>
      </c>
      <c r="C47" s="72" t="s">
        <v>707</v>
      </c>
      <c r="D47" s="69" t="str">
        <f>HYPERLINK("https://ntu.ebook.hyread.com.tw/bookDetail.jsp?id=201161","HyRead eBook")</f>
        <v>HyRead eBook</v>
      </c>
    </row>
    <row r="48" spans="1:5" s="59" customFormat="1" ht="15.75" customHeight="1">
      <c r="A48" s="201"/>
      <c r="B48" s="72" t="s">
        <v>716</v>
      </c>
      <c r="C48" s="72" t="s">
        <v>809</v>
      </c>
      <c r="D48" s="69" t="str">
        <f>HYPERLINK("https://ntu.ebook.hyread.com.tw/bookDetail.jsp?id=171494","HyRead eBook")</f>
        <v>HyRead eBook</v>
      </c>
    </row>
    <row r="49" spans="1:4" s="59" customFormat="1" ht="15.75" customHeight="1">
      <c r="A49" s="201"/>
      <c r="B49" s="72" t="s">
        <v>725</v>
      </c>
      <c r="C49" s="72" t="s">
        <v>726</v>
      </c>
      <c r="D49" s="69" t="str">
        <f>HYPERLINK("https://ntu.ebook.hyread.com.tw/bookDetail.jsp?id=220113","HyRead eBook")</f>
        <v>HyRead eBook</v>
      </c>
    </row>
    <row r="50" spans="1:4" s="59" customFormat="1" ht="15.75" customHeight="1">
      <c r="A50" s="201"/>
      <c r="B50" s="72" t="s">
        <v>735</v>
      </c>
      <c r="C50" s="72" t="s">
        <v>734</v>
      </c>
      <c r="D50" s="69" t="str">
        <f>HYPERLINK("https://reading.udn.com/udnlib/ntu/B/174330","udn讀書館")</f>
        <v>udn讀書館</v>
      </c>
    </row>
    <row r="51" spans="1:4" s="59" customFormat="1" ht="31.5" customHeight="1">
      <c r="A51" s="201"/>
      <c r="B51" s="72" t="s">
        <v>744</v>
      </c>
      <c r="C51" s="72" t="s">
        <v>745</v>
      </c>
      <c r="D51" s="69" t="str">
        <f>HYPERLINK("https://reading.udn.com/udnlib/ntu/B/160287","udn讀書館")</f>
        <v>udn讀書館</v>
      </c>
    </row>
    <row r="52" spans="1:4" s="59" customFormat="1" ht="15.75" customHeight="1">
      <c r="A52" s="201"/>
      <c r="B52" s="72" t="s">
        <v>749</v>
      </c>
      <c r="C52" s="72" t="s">
        <v>750</v>
      </c>
      <c r="D52" s="69" t="str">
        <f>HYPERLINK("https://reading.udn.com/udnlib/ntu/B/145330","udn讀書館")</f>
        <v>udn讀書館</v>
      </c>
    </row>
    <row r="53" spans="1:4" s="59" customFormat="1" ht="15.75" customHeight="1">
      <c r="A53" s="206"/>
      <c r="B53" s="72" t="s">
        <v>452</v>
      </c>
      <c r="C53" s="72" t="s">
        <v>1237</v>
      </c>
      <c r="D53" s="69" t="s">
        <v>1233</v>
      </c>
    </row>
    <row r="54" spans="1:4" s="59" customFormat="1" ht="31.5" customHeight="1">
      <c r="A54" s="206"/>
      <c r="B54" s="72" t="s">
        <v>1111</v>
      </c>
      <c r="C54" s="72" t="s">
        <v>1243</v>
      </c>
      <c r="D54" s="69" t="s">
        <v>1239</v>
      </c>
    </row>
    <row r="55" spans="1:4" s="59" customFormat="1" ht="31.5" customHeight="1">
      <c r="A55" s="202"/>
      <c r="B55" s="72" t="s">
        <v>1251</v>
      </c>
      <c r="C55" s="72" t="s">
        <v>1252</v>
      </c>
      <c r="D55" s="69" t="s">
        <v>1250</v>
      </c>
    </row>
    <row r="56" spans="1:4" s="59" customFormat="1" ht="15.75" customHeight="1">
      <c r="A56" s="197" t="s">
        <v>277</v>
      </c>
      <c r="B56" s="72" t="s">
        <v>550</v>
      </c>
      <c r="C56" s="72" t="s">
        <v>363</v>
      </c>
      <c r="D56" s="69" t="str">
        <f>HYPERLINK("https://reading.udn.com/udnlib/ntu/B/75395","udn讀書館")</f>
        <v>udn讀書館</v>
      </c>
    </row>
    <row r="57" spans="1:4" s="59" customFormat="1" ht="15.75" customHeight="1">
      <c r="A57" s="205"/>
      <c r="B57" s="72" t="s">
        <v>642</v>
      </c>
      <c r="C57" s="72" t="s">
        <v>643</v>
      </c>
      <c r="D57" s="69" t="str">
        <f>HYPERLINK("https://www.airitibooks.com/Detail/Detail?PublicationID=P20181220016&amp;DetailSourceType=0","iRead eBooks")</f>
        <v>iRead eBooks</v>
      </c>
    </row>
    <row r="58" spans="1:4" s="59" customFormat="1" ht="15.75" customHeight="1">
      <c r="A58" s="205"/>
      <c r="B58" s="72" t="s">
        <v>710</v>
      </c>
      <c r="C58" s="72" t="s">
        <v>709</v>
      </c>
      <c r="D58" s="69" t="str">
        <f>HYPERLINK("https://ntu.ebook.hyread.com.tw/bookDetail.jsp?id=162477","HyRead eBook")</f>
        <v>HyRead eBook</v>
      </c>
    </row>
    <row r="59" spans="1:4" s="59" customFormat="1" ht="15.75" customHeight="1">
      <c r="A59" s="205"/>
      <c r="B59" s="72" t="s">
        <v>713</v>
      </c>
      <c r="C59" s="72" t="s">
        <v>714</v>
      </c>
      <c r="D59" s="69" t="str">
        <f>HYPERLINK("https://ntu.ebook.hyread.com.tw/bookDetail.jsp?id=133011","HyRead eBook")</f>
        <v>HyRead eBook</v>
      </c>
    </row>
    <row r="60" spans="1:4" s="59" customFormat="1" ht="15.75" customHeight="1">
      <c r="A60" s="205"/>
      <c r="B60" s="72" t="s">
        <v>724</v>
      </c>
      <c r="C60" s="72" t="s">
        <v>810</v>
      </c>
      <c r="D60" s="69" t="str">
        <f>HYPERLINK("https://ntu.ebook.hyread.com.tw/bookDetail.jsp?id=258204","HyRead eBook")</f>
        <v>HyRead eBook</v>
      </c>
    </row>
    <row r="61" spans="1:4" s="59" customFormat="1" ht="31.5" customHeight="1">
      <c r="A61" s="205"/>
      <c r="B61" s="72" t="s">
        <v>727</v>
      </c>
      <c r="C61" s="72" t="s">
        <v>728</v>
      </c>
      <c r="D61" s="69" t="str">
        <f>HYPERLINK("https://ntu.ebook.hyread.com.tw/bookDetail.jsp?id=193286","HyRead eBook")</f>
        <v>HyRead eBook</v>
      </c>
    </row>
    <row r="62" spans="1:4" s="59" customFormat="1" ht="15.75" customHeight="1">
      <c r="A62" s="205"/>
      <c r="B62" s="72" t="s">
        <v>729</v>
      </c>
      <c r="C62" s="72" t="s">
        <v>811</v>
      </c>
      <c r="D62" s="69" t="str">
        <f>HYPERLINK("https://ntu.ebook.hyread.com.tw/bookDetail.jsp?id=182872","HyRead eBook")</f>
        <v>HyRead eBook</v>
      </c>
    </row>
    <row r="63" spans="1:4" s="59" customFormat="1" ht="15.75" customHeight="1">
      <c r="A63" s="205"/>
      <c r="B63" s="72" t="s">
        <v>766</v>
      </c>
      <c r="C63" s="72" t="s">
        <v>765</v>
      </c>
      <c r="D63" s="69" t="str">
        <f>HYPERLINK("https://reading.udn.com/udnlib/ntu/B/121838","udn讀書館")</f>
        <v>udn讀書館</v>
      </c>
    </row>
    <row r="64" spans="1:4" s="59" customFormat="1" ht="15.75" customHeight="1">
      <c r="A64" s="205"/>
      <c r="B64" s="72" t="s">
        <v>773</v>
      </c>
      <c r="C64" s="72" t="s">
        <v>774</v>
      </c>
      <c r="D64" s="69" t="str">
        <f>HYPERLINK("https://reading.udn.com/udnlib/ntu/B/110532","udn讀書館")</f>
        <v>udn讀書館</v>
      </c>
    </row>
    <row r="65" spans="1:4" s="59" customFormat="1" ht="31.5" customHeight="1">
      <c r="A65" s="205"/>
      <c r="B65" s="72" t="s">
        <v>783</v>
      </c>
      <c r="C65" s="72" t="s">
        <v>784</v>
      </c>
      <c r="D65" s="69" t="str">
        <f>HYPERLINK("https://reading.udn.com/udnlib/ntu/B/98877","udn讀書館")</f>
        <v>udn讀書館</v>
      </c>
    </row>
    <row r="66" spans="1:4" s="59" customFormat="1" ht="15.75" customHeight="1">
      <c r="A66" s="197" t="s">
        <v>280</v>
      </c>
      <c r="B66" s="68" t="s">
        <v>648</v>
      </c>
      <c r="C66" s="68" t="s">
        <v>649</v>
      </c>
      <c r="D66" s="69" t="str">
        <f>HYPERLINK("https://reading.udn.com/udnlib/ntu/B/174333","udn讀書館")</f>
        <v>udn讀書館</v>
      </c>
    </row>
    <row r="67" spans="1:4" s="59" customFormat="1" ht="15.75" customHeight="1">
      <c r="A67" s="205"/>
      <c r="B67" s="75" t="s">
        <v>169</v>
      </c>
      <c r="C67" s="75" t="s">
        <v>364</v>
      </c>
      <c r="D67" s="69" t="str">
        <f>HYPERLINK("https://reading.udn.com/udnlib/ntu/B/110529","udn讀書館 ")</f>
        <v xml:space="preserve">udn讀書館 </v>
      </c>
    </row>
    <row r="68" spans="1:4" s="59" customFormat="1" ht="15.75" customHeight="1">
      <c r="A68" s="205"/>
      <c r="B68" s="75" t="s">
        <v>691</v>
      </c>
      <c r="C68" s="75" t="s">
        <v>690</v>
      </c>
      <c r="D68" s="69" t="str">
        <f>HYPERLINK("https://ntu.ebook.hyread.com.tw/bookDetail.jsp?id=115518","HyRead eBook")</f>
        <v>HyRead eBook</v>
      </c>
    </row>
    <row r="69" spans="1:4" s="59" customFormat="1" ht="31.5" customHeight="1">
      <c r="A69" s="205"/>
      <c r="B69" s="75" t="s">
        <v>702</v>
      </c>
      <c r="C69" s="75" t="s">
        <v>703</v>
      </c>
      <c r="D69" s="69" t="str">
        <f>HYPERLINK("https://ntu.ebook.hyread.com.tw/bookDetail.jsp?id=209082","HyRead eBook")</f>
        <v>HyRead eBook</v>
      </c>
    </row>
    <row r="70" spans="1:4" s="59" customFormat="1" ht="15.75" customHeight="1">
      <c r="A70" s="205"/>
      <c r="B70" s="75" t="s">
        <v>737</v>
      </c>
      <c r="C70" s="75" t="s">
        <v>736</v>
      </c>
      <c r="D70" s="69" t="str">
        <f>HYPERLINK("https://reading.udn.com/udnlib/ntu/B/165920","udn讀書館")</f>
        <v>udn讀書館</v>
      </c>
    </row>
    <row r="71" spans="1:4" s="59" customFormat="1" ht="15.75" customHeight="1">
      <c r="A71" s="205"/>
      <c r="B71" s="75" t="s">
        <v>775</v>
      </c>
      <c r="C71" s="75" t="s">
        <v>776</v>
      </c>
      <c r="D71" s="69" t="str">
        <f>HYPERLINK("https://reading.udn.com/udnlib/ntu/B/124876","udn讀書館")</f>
        <v>udn讀書館</v>
      </c>
    </row>
    <row r="72" spans="1:4" s="59" customFormat="1" ht="15.75" customHeight="1">
      <c r="A72" s="205"/>
      <c r="B72" s="75" t="s">
        <v>786</v>
      </c>
      <c r="C72" s="75" t="s">
        <v>787</v>
      </c>
      <c r="D72" s="69" t="str">
        <f>HYPERLINK("https://reading.udn.com/udnlib/ntu/B/182846","udn讀書館")</f>
        <v>udn讀書館</v>
      </c>
    </row>
    <row r="73" spans="1:4" s="59" customFormat="1" ht="15.75" customHeight="1">
      <c r="A73" s="205"/>
      <c r="B73" s="75" t="s">
        <v>793</v>
      </c>
      <c r="C73" s="75" t="s">
        <v>794</v>
      </c>
      <c r="D73" s="69" t="str">
        <f>HYPERLINK("https://www.airitibooks.com/Detail/Detail?PublicationID=P20181017002&amp;DetailSourceType=0","iRead eBooks")</f>
        <v>iRead eBooks</v>
      </c>
    </row>
    <row r="74" spans="1:4" s="59" customFormat="1" ht="15.75" customHeight="1">
      <c r="A74" s="197" t="s">
        <v>285</v>
      </c>
      <c r="B74" s="75" t="s">
        <v>165</v>
      </c>
      <c r="C74" s="75" t="s">
        <v>368</v>
      </c>
      <c r="D74" s="69" t="str">
        <f>HYPERLINK("https://ntu.ebook.hyread.com.tw/bookDetail.jsp?id=47976","HyRead eBook ")</f>
        <v xml:space="preserve">HyRead eBook </v>
      </c>
    </row>
    <row r="75" spans="1:4" s="59" customFormat="1" ht="15.75" customHeight="1">
      <c r="A75" s="205"/>
      <c r="B75" s="72" t="s">
        <v>485</v>
      </c>
      <c r="C75" s="72" t="s">
        <v>486</v>
      </c>
      <c r="D75" s="69" t="str">
        <f>HYPERLINK("https://ntu.ebook.hyread.com.tw/bookDetail.jsp?id=172470","HyRead eBook ")</f>
        <v xml:space="preserve">HyRead eBook </v>
      </c>
    </row>
    <row r="76" spans="1:4" s="59" customFormat="1" ht="15.75" customHeight="1">
      <c r="A76" s="205"/>
      <c r="B76" s="72" t="s">
        <v>651</v>
      </c>
      <c r="C76" s="72" t="s">
        <v>650</v>
      </c>
      <c r="D76" s="74" t="str">
        <f>HYPERLINK("https://reading.udn.com/udnlib/ntu/B/170030","udn讀書館")</f>
        <v>udn讀書館</v>
      </c>
    </row>
    <row r="77" spans="1:4" s="59" customFormat="1" ht="15.75" customHeight="1">
      <c r="A77" s="205"/>
      <c r="B77" s="72" t="s">
        <v>652</v>
      </c>
      <c r="C77" s="72" t="s">
        <v>653</v>
      </c>
      <c r="D77" s="74" t="str">
        <f>HYPERLINK("https://reading.udn.com/udnlib/ntu/B/169465","udn讀書館")</f>
        <v>udn讀書館</v>
      </c>
    </row>
    <row r="78" spans="1:4" s="59" customFormat="1" ht="15.75" customHeight="1">
      <c r="A78" s="205"/>
      <c r="B78" s="72" t="s">
        <v>719</v>
      </c>
      <c r="C78" s="72" t="s">
        <v>812</v>
      </c>
      <c r="D78" s="74" t="str">
        <f>HYPERLINK("https://ntu.ebook.hyread.com.tw/bookDetail.jsp?id=142501","HyRead eBook")</f>
        <v>HyRead eBook</v>
      </c>
    </row>
    <row r="79" spans="1:4" s="59" customFormat="1" ht="15.75" customHeight="1">
      <c r="A79" s="205"/>
      <c r="B79" s="72" t="s">
        <v>720</v>
      </c>
      <c r="C79" s="72" t="s">
        <v>721</v>
      </c>
      <c r="D79" s="74" t="str">
        <f>HYPERLINK("https://ntu.ebook.hyread.com.tw/bookDetail.jsp?id=195333#","HyRead eBook")</f>
        <v>HyRead eBook</v>
      </c>
    </row>
    <row r="80" spans="1:4" s="59" customFormat="1" ht="15.75" customHeight="1">
      <c r="A80" s="205"/>
      <c r="B80" s="72" t="s">
        <v>722</v>
      </c>
      <c r="C80" s="72" t="s">
        <v>723</v>
      </c>
      <c r="D80" s="74" t="str">
        <f>HYPERLINK("https://ntu.ebook.hyread.com.tw/bookDetail.jsp?id=158520","HyRead eBook")</f>
        <v>HyRead eBook</v>
      </c>
    </row>
    <row r="81" spans="1:4" s="59" customFormat="1" ht="15.75" customHeight="1">
      <c r="A81" s="205"/>
      <c r="B81" s="72" t="s">
        <v>742</v>
      </c>
      <c r="C81" s="72" t="s">
        <v>743</v>
      </c>
      <c r="D81" s="74" t="str">
        <f>HYPERLINK("https://reading.udn.com/udnlib/ntu/B/160246","udn讀書館")</f>
        <v>udn讀書館</v>
      </c>
    </row>
    <row r="82" spans="1:4" s="59" customFormat="1" ht="15.75" customHeight="1">
      <c r="A82" s="205"/>
      <c r="B82" s="72" t="s">
        <v>755</v>
      </c>
      <c r="C82" s="72" t="s">
        <v>813</v>
      </c>
      <c r="D82" s="74" t="str">
        <f>HYPERLINK("https://reading.udn.com/udnlib/ntu/B/134742","udn讀書館")</f>
        <v>udn讀書館</v>
      </c>
    </row>
    <row r="83" spans="1:4" s="59" customFormat="1" ht="15.75" customHeight="1">
      <c r="A83" s="205"/>
      <c r="B83" s="72" t="s">
        <v>756</v>
      </c>
      <c r="C83" s="72" t="s">
        <v>757</v>
      </c>
      <c r="D83" s="74" t="str">
        <f>HYPERLINK("https://reading.udn.com/udnlib/ntu/B/134743","udn讀書館")</f>
        <v>udn讀書館</v>
      </c>
    </row>
    <row r="84" spans="1:4" s="59" customFormat="1" ht="15.75" customHeight="1">
      <c r="A84" s="205"/>
      <c r="B84" s="72" t="s">
        <v>761</v>
      </c>
      <c r="C84" s="72" t="s">
        <v>760</v>
      </c>
      <c r="D84" s="74" t="str">
        <f>HYPERLINK("https://reading.udn.com/udnlib/ntu/B/131473","udn讀書館")</f>
        <v>udn讀書館</v>
      </c>
    </row>
    <row r="85" spans="1:4" s="59" customFormat="1" ht="15.75" customHeight="1">
      <c r="A85" s="205"/>
      <c r="B85" s="72" t="s">
        <v>771</v>
      </c>
      <c r="C85" s="72" t="s">
        <v>772</v>
      </c>
      <c r="D85" s="74" t="str">
        <f>HYPERLINK("https://reading.udn.com/udnlib/ntu/B/132957","udn讀書館")</f>
        <v>udn讀書館</v>
      </c>
    </row>
    <row r="86" spans="1:4" s="59" customFormat="1" ht="15.75" customHeight="1">
      <c r="A86" s="205"/>
      <c r="B86" s="72" t="s">
        <v>777</v>
      </c>
      <c r="C86" s="72" t="s">
        <v>778</v>
      </c>
      <c r="D86" s="74" t="str">
        <f>HYPERLINK("https://reading.udn.com/udnlib/ntu/B/110531","udn讀書館")</f>
        <v>udn讀書館</v>
      </c>
    </row>
    <row r="87" spans="1:4" s="59" customFormat="1" ht="15.75" customHeight="1">
      <c r="A87" s="205"/>
      <c r="B87" s="72" t="s">
        <v>779</v>
      </c>
      <c r="C87" s="72" t="s">
        <v>780</v>
      </c>
      <c r="D87" s="74" t="str">
        <f>HYPERLINK("https://reading.udn.com/udnlib/ntu/B/110528","udn讀書館")</f>
        <v>udn讀書館</v>
      </c>
    </row>
    <row r="88" spans="1:4" s="59" customFormat="1" ht="15.75" customHeight="1">
      <c r="A88" s="205"/>
      <c r="B88" s="72" t="s">
        <v>791</v>
      </c>
      <c r="C88" s="72" t="s">
        <v>792</v>
      </c>
      <c r="D88" s="74" t="str">
        <f>HYPERLINK("https://www.airitibooks.com/Detail/Detail?PublicationID=P20181024012&amp;DetailSourceType=0","iRead eBooks")</f>
        <v>iRead eBooks</v>
      </c>
    </row>
    <row r="89" spans="1:4" s="59" customFormat="1" ht="15.75" customHeight="1">
      <c r="A89" s="197" t="s">
        <v>288</v>
      </c>
      <c r="B89" s="72" t="s">
        <v>699</v>
      </c>
      <c r="C89" s="72" t="s">
        <v>698</v>
      </c>
      <c r="D89" s="74" t="str">
        <f>HYPERLINK("https://ntu.ebook.hyread.com.tw/bookDetail.jsp?id=200512","HyRead eBook")</f>
        <v>HyRead eBook</v>
      </c>
    </row>
    <row r="90" spans="1:4" s="59" customFormat="1" ht="15.75" customHeight="1">
      <c r="A90" s="205"/>
      <c r="B90" s="72" t="s">
        <v>705</v>
      </c>
      <c r="C90" s="72" t="s">
        <v>704</v>
      </c>
      <c r="D90" s="74" t="str">
        <f>HYPERLINK("https://ntu.ebook.hyread.com.tw/bookDetail.jsp?id=195657","HyRead eBook")</f>
        <v>HyRead eBook</v>
      </c>
    </row>
    <row r="91" spans="1:4" s="59" customFormat="1" ht="15.75" customHeight="1">
      <c r="A91" s="205"/>
      <c r="B91" s="72" t="s">
        <v>781</v>
      </c>
      <c r="C91" s="72" t="s">
        <v>782</v>
      </c>
      <c r="D91" s="74" t="str">
        <f>HYPERLINK("https://reading.udn.com/udnlib/ntu/B/98389","udn讀書館")</f>
        <v>udn讀書館</v>
      </c>
    </row>
    <row r="92" spans="1:4" s="59" customFormat="1" ht="15.75" customHeight="1">
      <c r="A92" s="205"/>
      <c r="B92" s="72" t="s">
        <v>790</v>
      </c>
      <c r="C92" s="72" t="s">
        <v>814</v>
      </c>
      <c r="D92" s="74" t="str">
        <f>HYPERLINK("https://www.airitibooks.com/Detail/Detail?PublicationID=P20181121005&amp;DetailSourceType=0","iRead eBooks")</f>
        <v>iRead eBooks</v>
      </c>
    </row>
    <row r="93" spans="1:4" s="59" customFormat="1" ht="15.75" customHeight="1">
      <c r="A93" s="205"/>
      <c r="B93" s="72" t="s">
        <v>797</v>
      </c>
      <c r="C93" s="72" t="s">
        <v>815</v>
      </c>
      <c r="D93" s="74" t="str">
        <f>HYPERLINK("https://www.airitibooks.com/Detail/Detail?PublicationID=P20180919005&amp;DetailSourceType=0","iRead eBooks")</f>
        <v>iRead eBooks</v>
      </c>
    </row>
    <row r="94" spans="1:4" s="59" customFormat="1" ht="15.75" customHeight="1">
      <c r="A94" s="200" t="s">
        <v>291</v>
      </c>
      <c r="B94" s="68" t="s">
        <v>184</v>
      </c>
      <c r="C94" s="68" t="s">
        <v>376</v>
      </c>
      <c r="D94" s="69" t="str">
        <f>HYPERLINK("https://reading.udn.com/udnlib/ntu/B/116012","udn讀書館 ")</f>
        <v xml:space="preserve">udn讀書館 </v>
      </c>
    </row>
    <row r="95" spans="1:4" s="59" customFormat="1" ht="15.75" customHeight="1">
      <c r="A95" s="201"/>
      <c r="B95" s="68" t="s">
        <v>209</v>
      </c>
      <c r="C95" s="68" t="s">
        <v>245</v>
      </c>
      <c r="D95" s="69" t="str">
        <f>HYPERLINK("https://ntu.ebook.hyread.com.tw/bookDetail.jsp?id=208267","HyRead eBook ")</f>
        <v xml:space="preserve">HyRead eBook </v>
      </c>
    </row>
    <row r="96" spans="1:4" s="59" customFormat="1" ht="15.75" customHeight="1">
      <c r="A96" s="201"/>
      <c r="B96" s="72" t="s">
        <v>645</v>
      </c>
      <c r="C96" s="72" t="s">
        <v>646</v>
      </c>
      <c r="D96" s="74" t="str">
        <f>HYPERLINK("https://www.airitibooks.com/Detail/Detail?PublicationID=P20190425077&amp;DetailSourceType=0","iRead eBooks")</f>
        <v>iRead eBooks</v>
      </c>
    </row>
    <row r="97" spans="1:6" s="59" customFormat="1" ht="15.75" customHeight="1">
      <c r="A97" s="201"/>
      <c r="B97" s="72" t="s">
        <v>685</v>
      </c>
      <c r="C97" s="72" t="s">
        <v>686</v>
      </c>
      <c r="D97" s="74" t="str">
        <f>HYPERLINK("https://ntu.ebook.hyread.com.tw/bookDetail.jsp?id=151128","HyRead eBook")</f>
        <v>HyRead eBook</v>
      </c>
    </row>
    <row r="98" spans="1:6" s="59" customFormat="1" ht="15.75" customHeight="1">
      <c r="A98" s="201"/>
      <c r="B98" s="72" t="s">
        <v>1230</v>
      </c>
      <c r="C98" s="72" t="s">
        <v>687</v>
      </c>
      <c r="D98" s="74" t="str">
        <f>HYPERLINK("https://ntu.ebook.hyread.com.tw/bookDetail.jsp?id=67503","HyRead eBook")</f>
        <v>HyRead eBook</v>
      </c>
    </row>
    <row r="99" spans="1:6" s="59" customFormat="1" ht="15.75" customHeight="1">
      <c r="A99" s="201"/>
      <c r="B99" s="72" t="s">
        <v>693</v>
      </c>
      <c r="C99" s="72" t="s">
        <v>816</v>
      </c>
      <c r="D99" s="74" t="str">
        <f>HYPERLINK("https://ntu.ebook.hyread.com.tw/bookDetail.jsp?id=80955","HyRead eBook")</f>
        <v>HyRead eBook</v>
      </c>
    </row>
    <row r="100" spans="1:6" s="59" customFormat="1" ht="31.5" customHeight="1">
      <c r="A100" s="201"/>
      <c r="B100" s="72" t="s">
        <v>740</v>
      </c>
      <c r="C100" s="72" t="s">
        <v>741</v>
      </c>
      <c r="D100" s="74" t="str">
        <f>HYPERLINK("https://reading.udn.com/udnlib/ntu/B/164980","udn讀書館")</f>
        <v>udn讀書館</v>
      </c>
    </row>
    <row r="101" spans="1:6" s="59" customFormat="1" ht="15.75" customHeight="1">
      <c r="A101" s="201"/>
      <c r="B101" s="72" t="s">
        <v>763</v>
      </c>
      <c r="C101" s="72" t="s">
        <v>764</v>
      </c>
      <c r="D101" s="74" t="str">
        <f>HYPERLINK("https://reading.udn.com/udnlib/ntu/B/124973","udn讀書館")</f>
        <v>udn讀書館</v>
      </c>
    </row>
    <row r="102" spans="1:6" s="59" customFormat="1" ht="15.75" customHeight="1">
      <c r="A102" s="201"/>
      <c r="B102" s="181" t="s">
        <v>189</v>
      </c>
      <c r="C102" s="182" t="s">
        <v>1255</v>
      </c>
      <c r="D102" s="74" t="s">
        <v>1253</v>
      </c>
    </row>
    <row r="103" spans="1:6" s="59" customFormat="1" ht="15.75" customHeight="1">
      <c r="A103" s="201"/>
      <c r="B103" s="182" t="s">
        <v>198</v>
      </c>
      <c r="C103" s="72" t="s">
        <v>1257</v>
      </c>
      <c r="D103" s="74" t="s">
        <v>1239</v>
      </c>
    </row>
    <row r="104" spans="1:6" s="59" customFormat="1" ht="31.5" customHeight="1">
      <c r="A104" s="202"/>
      <c r="B104" s="175" t="s">
        <v>1183</v>
      </c>
      <c r="C104" s="72" t="s">
        <v>1184</v>
      </c>
      <c r="D104" s="74" t="s">
        <v>1226</v>
      </c>
    </row>
    <row r="105" spans="1:6" s="59" customFormat="1" ht="15.75" customHeight="1">
      <c r="A105" s="197" t="s">
        <v>293</v>
      </c>
      <c r="B105" s="75" t="s">
        <v>542</v>
      </c>
      <c r="C105" s="75" t="s">
        <v>389</v>
      </c>
      <c r="D105" s="69" t="str">
        <f>HYPERLINK("https://www.airitibooks.com/Detail/Detail?PublicationID=P20150820104","iRead eBooks ")</f>
        <v xml:space="preserve">iRead eBooks </v>
      </c>
    </row>
    <row r="106" spans="1:6" s="59" customFormat="1" ht="31.5" customHeight="1">
      <c r="A106" s="198"/>
      <c r="B106" s="75" t="s">
        <v>250</v>
      </c>
      <c r="C106" s="75" t="s">
        <v>390</v>
      </c>
      <c r="D106" s="69" t="str">
        <f>HYPERLINK("https://www.airitibooks.com/detail.aspx?PublicationID=P20110315018","iRead eBooks ")</f>
        <v xml:space="preserve">iRead eBooks </v>
      </c>
    </row>
    <row r="107" spans="1:6" s="64" customFormat="1">
      <c r="A107" s="198"/>
      <c r="B107" s="70" t="s">
        <v>769</v>
      </c>
      <c r="C107" s="70" t="s">
        <v>770</v>
      </c>
      <c r="D107" s="71" t="str">
        <f>HYPERLINK("https://reading.udn.com/udnlib/ntu/B/133259","udn讀書館")</f>
        <v>udn讀書館</v>
      </c>
    </row>
    <row r="108" spans="1:6">
      <c r="A108" s="199"/>
      <c r="B108" s="183" t="s">
        <v>1192</v>
      </c>
      <c r="C108" s="183" t="s">
        <v>1193</v>
      </c>
      <c r="D108" s="184" t="s">
        <v>1227</v>
      </c>
      <c r="E108" s="64"/>
      <c r="F108" s="64"/>
    </row>
    <row r="109" spans="1:6" ht="15" customHeight="1">
      <c r="A109" s="199"/>
      <c r="B109" s="185" t="s">
        <v>1203</v>
      </c>
      <c r="C109" s="183" t="s">
        <v>1204</v>
      </c>
      <c r="D109" s="184" t="s">
        <v>1227</v>
      </c>
      <c r="E109" s="64"/>
      <c r="F109" s="64"/>
    </row>
    <row r="110" spans="1:6">
      <c r="A110" s="199"/>
      <c r="B110" s="183" t="s">
        <v>1220</v>
      </c>
      <c r="C110" s="183" t="s">
        <v>1221</v>
      </c>
      <c r="D110" s="184" t="s">
        <v>1228</v>
      </c>
      <c r="E110" s="64"/>
      <c r="F110" s="64"/>
    </row>
    <row r="111" spans="1:6">
      <c r="B111" s="186"/>
      <c r="C111" s="186"/>
      <c r="D111" s="187"/>
      <c r="E111" s="64"/>
      <c r="F111" s="64"/>
    </row>
    <row r="112" spans="1:6">
      <c r="B112" s="186"/>
      <c r="C112" s="186"/>
      <c r="D112" s="187"/>
      <c r="E112" s="64"/>
      <c r="F112" s="64"/>
    </row>
    <row r="113" spans="2:6">
      <c r="B113" s="186"/>
      <c r="C113" s="186"/>
      <c r="D113" s="187"/>
      <c r="E113" s="64"/>
      <c r="F113" s="64"/>
    </row>
    <row r="114" spans="2:6">
      <c r="B114" s="186"/>
      <c r="C114" s="186"/>
      <c r="D114" s="187"/>
      <c r="E114" s="64"/>
      <c r="F114" s="64"/>
    </row>
  </sheetData>
  <mergeCells count="10">
    <mergeCell ref="A105:A110"/>
    <mergeCell ref="A94:A104"/>
    <mergeCell ref="A1:D1"/>
    <mergeCell ref="A56:A65"/>
    <mergeCell ref="A66:A73"/>
    <mergeCell ref="A74:A88"/>
    <mergeCell ref="A89:A93"/>
    <mergeCell ref="A3:A13"/>
    <mergeCell ref="A14:A38"/>
    <mergeCell ref="A39:A55"/>
  </mergeCells>
  <phoneticPr fontId="1" type="noConversion"/>
  <hyperlinks>
    <hyperlink ref="D41" r:id="rId1" display="Hyread eBook TAEBDC" xr:uid="{3BE9D670-F6E2-440F-B917-E71213DB3FB7}"/>
    <hyperlink ref="D35:E35" r:id="rId2" display="HyRead eBook " xr:uid="{F22AC895-7ADC-4492-BA2A-BA30C5E5D18C}"/>
    <hyperlink ref="D36" r:id="rId3" xr:uid="{0660DD0B-1B5C-47FB-A841-083FAB23E4A1}"/>
    <hyperlink ref="D104" r:id="rId4" xr:uid="{157D1C03-0236-465E-B00E-9212EE210862}"/>
    <hyperlink ref="D108" r:id="rId5" xr:uid="{833FD2D8-A773-49A2-9C85-93EC33B9BE78}"/>
    <hyperlink ref="D109" r:id="rId6" xr:uid="{14E55601-FF51-4C59-9CB7-F994563FF5FB}"/>
    <hyperlink ref="D110" r:id="rId7" xr:uid="{87DA35CF-4B7B-4F1D-9CCF-26C6330B089B}"/>
    <hyperlink ref="D37" r:id="rId8" xr:uid="{AA15DC62-04AB-4580-886E-4F203F708C86}"/>
    <hyperlink ref="D53" r:id="rId9" xr:uid="{72EA0DF7-B28F-49BC-8166-922EF10407F2}"/>
    <hyperlink ref="D12" r:id="rId10" xr:uid="{D84FA545-09FF-4893-93E3-D0C6354C0004}"/>
    <hyperlink ref="D54" r:id="rId11" xr:uid="{3FB7B2FF-0F48-477A-B2E6-EF89C0AC45D8}"/>
    <hyperlink ref="D13" r:id="rId12" xr:uid="{53A26C20-864D-47DA-8CFA-BF45DEA14715}"/>
    <hyperlink ref="D38" r:id="rId13" xr:uid="{09AF59BA-131E-40D1-A3E9-C202507DB41E}"/>
    <hyperlink ref="D55" r:id="rId14" xr:uid="{F21FAB36-D94F-4CA5-B8AC-7AA8AE461975}"/>
    <hyperlink ref="D102" r:id="rId15" xr:uid="{09FD7C4E-6047-4EF2-ABCC-37E375E993F7}"/>
    <hyperlink ref="D103" r:id="rId16" xr:uid="{ED419C39-A1BB-466D-A4CF-41387C3AD4DE}"/>
  </hyperlinks>
  <pageMargins left="0.7" right="0.7" top="0.75" bottom="0.75" header="0.3" footer="0.3"/>
  <pageSetup paperSize="9" orientation="portrait" r:id="rId1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4CFC-6ECA-4A02-A506-EF87258DDD9E}">
  <sheetPr>
    <tabColor theme="4" tint="-0.499984740745262"/>
  </sheetPr>
  <dimension ref="A1:K52"/>
  <sheetViews>
    <sheetView zoomScale="120" zoomScaleNormal="120" workbookViewId="0">
      <selection activeCell="C58" sqref="C58"/>
    </sheetView>
  </sheetViews>
  <sheetFormatPr defaultColWidth="9.140625" defaultRowHeight="15"/>
  <cols>
    <col min="1" max="1" width="14.7109375" style="79" customWidth="1"/>
    <col min="2" max="3" width="27.7109375" style="80" customWidth="1"/>
    <col min="4" max="4" width="9.7109375" style="81" customWidth="1"/>
    <col min="5" max="5" width="20.7109375" style="80" customWidth="1"/>
    <col min="6" max="7" width="9.7109375" style="81" customWidth="1"/>
    <col min="8" max="8" width="9.7109375" style="84" customWidth="1"/>
    <col min="9" max="9" width="35.7109375" style="82" customWidth="1"/>
    <col min="10" max="10" width="9.7109375" style="76" customWidth="1"/>
    <col min="11" max="11" width="11" style="78" bestFit="1" customWidth="1"/>
    <col min="12" max="16384" width="9.140625" style="76"/>
  </cols>
  <sheetData>
    <row r="1" spans="1:11" ht="20.100000000000001" customHeight="1">
      <c r="A1" s="228" t="s">
        <v>825</v>
      </c>
      <c r="B1" s="229"/>
      <c r="C1" s="229"/>
      <c r="D1" s="229"/>
      <c r="E1" s="229"/>
      <c r="F1" s="229"/>
      <c r="G1" s="229"/>
      <c r="H1" s="229"/>
      <c r="I1" s="229"/>
      <c r="J1" s="230"/>
    </row>
    <row r="2" spans="1:11" s="77" customFormat="1">
      <c r="A2" s="17" t="s">
        <v>251</v>
      </c>
      <c r="B2" s="19" t="s">
        <v>932</v>
      </c>
      <c r="C2" s="19" t="s">
        <v>958</v>
      </c>
      <c r="D2" s="40" t="s">
        <v>826</v>
      </c>
      <c r="E2" s="19" t="s">
        <v>827</v>
      </c>
      <c r="F2" s="40" t="s">
        <v>818</v>
      </c>
      <c r="G2" s="40" t="s">
        <v>862</v>
      </c>
      <c r="H2" s="114" t="s">
        <v>231</v>
      </c>
      <c r="I2" s="18" t="s">
        <v>22</v>
      </c>
      <c r="J2" s="115" t="s">
        <v>871</v>
      </c>
      <c r="K2" s="78"/>
    </row>
    <row r="3" spans="1:11" ht="15.75" customHeight="1">
      <c r="A3" s="213" t="s">
        <v>254</v>
      </c>
      <c r="B3" s="110" t="s">
        <v>854</v>
      </c>
      <c r="C3" s="110" t="s">
        <v>930</v>
      </c>
      <c r="D3" s="88">
        <v>1998</v>
      </c>
      <c r="E3" s="110" t="s">
        <v>855</v>
      </c>
      <c r="F3" s="88" t="s">
        <v>850</v>
      </c>
      <c r="G3" s="88" t="s">
        <v>863</v>
      </c>
      <c r="H3" s="89">
        <v>3590239</v>
      </c>
      <c r="I3" s="110" t="s">
        <v>856</v>
      </c>
      <c r="J3" s="90"/>
    </row>
    <row r="4" spans="1:11" ht="15.75" customHeight="1">
      <c r="A4" s="213"/>
      <c r="B4" s="91" t="s">
        <v>933</v>
      </c>
      <c r="C4" s="92" t="s">
        <v>931</v>
      </c>
      <c r="D4" s="88">
        <v>2009</v>
      </c>
      <c r="E4" s="110" t="s">
        <v>929</v>
      </c>
      <c r="F4" s="88" t="s">
        <v>820</v>
      </c>
      <c r="G4" s="88" t="s">
        <v>863</v>
      </c>
      <c r="H4" s="93" t="s">
        <v>870</v>
      </c>
      <c r="I4" s="91" t="s">
        <v>864</v>
      </c>
      <c r="J4" s="90"/>
    </row>
    <row r="5" spans="1:11" ht="15.75" customHeight="1">
      <c r="A5" s="213"/>
      <c r="B5" s="226" t="s">
        <v>865</v>
      </c>
      <c r="C5" s="226" t="s">
        <v>936</v>
      </c>
      <c r="D5" s="225">
        <v>2017</v>
      </c>
      <c r="E5" s="226" t="s">
        <v>866</v>
      </c>
      <c r="F5" s="88" t="s">
        <v>820</v>
      </c>
      <c r="G5" s="88" t="s">
        <v>863</v>
      </c>
      <c r="H5" s="89">
        <v>3803938</v>
      </c>
      <c r="I5" s="233" t="s">
        <v>867</v>
      </c>
      <c r="J5" s="90"/>
    </row>
    <row r="6" spans="1:11" ht="15.75" customHeight="1">
      <c r="A6" s="213"/>
      <c r="B6" s="226"/>
      <c r="C6" s="227"/>
      <c r="D6" s="225"/>
      <c r="E6" s="226"/>
      <c r="F6" s="88" t="s">
        <v>819</v>
      </c>
      <c r="G6" s="88" t="s">
        <v>863</v>
      </c>
      <c r="H6" s="89">
        <v>3805183</v>
      </c>
      <c r="I6" s="233"/>
      <c r="J6" s="90"/>
    </row>
    <row r="7" spans="1:11" ht="15.75" customHeight="1">
      <c r="A7" s="213"/>
      <c r="B7" s="110" t="s">
        <v>934</v>
      </c>
      <c r="C7" s="110" t="s">
        <v>935</v>
      </c>
      <c r="D7" s="88">
        <v>2012</v>
      </c>
      <c r="E7" s="110" t="s">
        <v>868</v>
      </c>
      <c r="F7" s="88" t="s">
        <v>820</v>
      </c>
      <c r="G7" s="88" t="s">
        <v>872</v>
      </c>
      <c r="H7" s="89">
        <v>3523332</v>
      </c>
      <c r="I7" s="48" t="s">
        <v>869</v>
      </c>
      <c r="J7" s="90"/>
    </row>
    <row r="8" spans="1:11" ht="15.75" customHeight="1">
      <c r="A8" s="214"/>
      <c r="B8" s="110" t="s">
        <v>1010</v>
      </c>
      <c r="C8" s="110" t="s">
        <v>1011</v>
      </c>
      <c r="D8" s="88">
        <v>2007</v>
      </c>
      <c r="E8" s="110" t="s">
        <v>1014</v>
      </c>
      <c r="F8" s="88" t="s">
        <v>820</v>
      </c>
      <c r="G8" s="88" t="s">
        <v>863</v>
      </c>
      <c r="H8" s="89" t="s">
        <v>1013</v>
      </c>
      <c r="I8" s="48" t="s">
        <v>1012</v>
      </c>
      <c r="J8" s="90"/>
    </row>
    <row r="9" spans="1:11">
      <c r="A9" s="213" t="s">
        <v>260</v>
      </c>
      <c r="B9" s="231" t="s">
        <v>937</v>
      </c>
      <c r="C9" s="219" t="s">
        <v>846</v>
      </c>
      <c r="D9" s="222">
        <v>2003</v>
      </c>
      <c r="E9" s="219" t="s">
        <v>830</v>
      </c>
      <c r="F9" s="88" t="s">
        <v>820</v>
      </c>
      <c r="G9" s="88" t="s">
        <v>863</v>
      </c>
      <c r="H9" s="94">
        <v>3801086</v>
      </c>
      <c r="I9" s="221" t="s">
        <v>828</v>
      </c>
      <c r="J9" s="95" t="str">
        <f>HYPERLINK("https://ntu.primo.exlibrisgroup.com/permalink/886NTU_INST/45vqnn/alma991016231929704786","館藏連結")</f>
        <v>館藏連結</v>
      </c>
    </row>
    <row r="10" spans="1:11" s="78" customFormat="1">
      <c r="A10" s="213"/>
      <c r="B10" s="231"/>
      <c r="C10" s="219"/>
      <c r="D10" s="222"/>
      <c r="E10" s="219"/>
      <c r="F10" s="88" t="s">
        <v>819</v>
      </c>
      <c r="G10" s="88" t="s">
        <v>863</v>
      </c>
      <c r="H10" s="94">
        <v>2372839</v>
      </c>
      <c r="I10" s="221"/>
      <c r="J10" s="96"/>
    </row>
    <row r="11" spans="1:11" s="78" customFormat="1">
      <c r="A11" s="213"/>
      <c r="B11" s="110" t="s">
        <v>821</v>
      </c>
      <c r="C11" s="110" t="s">
        <v>959</v>
      </c>
      <c r="D11" s="88">
        <v>2014</v>
      </c>
      <c r="E11" s="110" t="s">
        <v>1019</v>
      </c>
      <c r="F11" s="88" t="s">
        <v>819</v>
      </c>
      <c r="G11" s="88" t="s">
        <v>863</v>
      </c>
      <c r="H11" s="94">
        <v>3329955</v>
      </c>
      <c r="I11" s="107" t="s">
        <v>822</v>
      </c>
      <c r="J11" s="97" t="str">
        <f>HYPERLINK("https://ntu.primo.exlibrisgroup.com/permalink/886NTU_INST/45vqnn/alma991015953219704786","館藏連結")</f>
        <v>館藏連結</v>
      </c>
    </row>
    <row r="12" spans="1:11" s="78" customFormat="1">
      <c r="A12" s="213"/>
      <c r="B12" s="91" t="s">
        <v>938</v>
      </c>
      <c r="C12" s="92" t="s">
        <v>939</v>
      </c>
      <c r="D12" s="88">
        <v>2011</v>
      </c>
      <c r="E12" s="110" t="s">
        <v>873</v>
      </c>
      <c r="F12" s="88" t="s">
        <v>819</v>
      </c>
      <c r="G12" s="88" t="s">
        <v>863</v>
      </c>
      <c r="H12" s="93">
        <v>3172069</v>
      </c>
      <c r="I12" s="91" t="s">
        <v>877</v>
      </c>
      <c r="J12" s="97" t="str">
        <f>HYPERLINK("https://ntu.primo.exlibrisgroup.com/permalink/886NTU_INST/17tbsnr/alma991035916919704786","館藏連結")</f>
        <v>館藏連結</v>
      </c>
    </row>
    <row r="13" spans="1:11" s="78" customFormat="1">
      <c r="A13" s="213"/>
      <c r="B13" s="226" t="s">
        <v>874</v>
      </c>
      <c r="C13" s="226" t="s">
        <v>960</v>
      </c>
      <c r="D13" s="225">
        <v>2016</v>
      </c>
      <c r="E13" s="226" t="s">
        <v>875</v>
      </c>
      <c r="F13" s="88" t="s">
        <v>819</v>
      </c>
      <c r="G13" s="88" t="s">
        <v>863</v>
      </c>
      <c r="H13" s="94">
        <v>3804254</v>
      </c>
      <c r="I13" s="111" t="s">
        <v>878</v>
      </c>
      <c r="J13" s="96"/>
    </row>
    <row r="14" spans="1:11" s="78" customFormat="1">
      <c r="A14" s="213"/>
      <c r="B14" s="226"/>
      <c r="C14" s="227"/>
      <c r="D14" s="225"/>
      <c r="E14" s="226"/>
      <c r="F14" s="98" t="s">
        <v>820</v>
      </c>
      <c r="G14" s="88" t="s">
        <v>872</v>
      </c>
      <c r="H14" s="94" t="s">
        <v>879</v>
      </c>
      <c r="I14" s="111" t="s">
        <v>1009</v>
      </c>
      <c r="J14" s="96"/>
    </row>
    <row r="15" spans="1:11" s="78" customFormat="1">
      <c r="A15" s="213"/>
      <c r="B15" s="226"/>
      <c r="C15" s="227"/>
      <c r="D15" s="225"/>
      <c r="E15" s="226"/>
      <c r="F15" s="88" t="s">
        <v>876</v>
      </c>
      <c r="G15" s="88" t="s">
        <v>863</v>
      </c>
      <c r="H15" s="235" t="s">
        <v>880</v>
      </c>
      <c r="I15" s="236"/>
      <c r="J15" s="96"/>
    </row>
    <row r="16" spans="1:11" s="78" customFormat="1">
      <c r="A16" s="214"/>
      <c r="B16" s="110" t="s">
        <v>1005</v>
      </c>
      <c r="C16" s="110" t="s">
        <v>1006</v>
      </c>
      <c r="D16" s="88">
        <v>2007</v>
      </c>
      <c r="E16" s="106" t="s">
        <v>1007</v>
      </c>
      <c r="F16" s="88" t="s">
        <v>991</v>
      </c>
      <c r="G16" s="88" t="s">
        <v>863</v>
      </c>
      <c r="H16" s="112">
        <v>2563651</v>
      </c>
      <c r="I16" s="109" t="s">
        <v>1008</v>
      </c>
      <c r="J16" s="96"/>
    </row>
    <row r="17" spans="1:11">
      <c r="A17" s="232" t="s">
        <v>273</v>
      </c>
      <c r="B17" s="91" t="s">
        <v>943</v>
      </c>
      <c r="C17" s="92" t="s">
        <v>940</v>
      </c>
      <c r="D17" s="88">
        <v>2015</v>
      </c>
      <c r="E17" s="110" t="s">
        <v>881</v>
      </c>
      <c r="F17" s="88" t="s">
        <v>820</v>
      </c>
      <c r="G17" s="88" t="s">
        <v>863</v>
      </c>
      <c r="H17" s="98">
        <v>3326081</v>
      </c>
      <c r="I17" s="91" t="s">
        <v>885</v>
      </c>
      <c r="J17" s="90"/>
    </row>
    <row r="18" spans="1:11" ht="15" customHeight="1">
      <c r="A18" s="232"/>
      <c r="B18" s="106" t="s">
        <v>942</v>
      </c>
      <c r="C18" s="106" t="s">
        <v>941</v>
      </c>
      <c r="D18" s="108">
        <v>2008</v>
      </c>
      <c r="E18" s="92" t="s">
        <v>882</v>
      </c>
      <c r="F18" s="108" t="s">
        <v>820</v>
      </c>
      <c r="G18" s="88" t="s">
        <v>863</v>
      </c>
      <c r="H18" s="108" t="s">
        <v>886</v>
      </c>
      <c r="I18" s="91" t="s">
        <v>887</v>
      </c>
      <c r="J18" s="90"/>
    </row>
    <row r="19" spans="1:11">
      <c r="A19" s="232"/>
      <c r="B19" s="92" t="s">
        <v>883</v>
      </c>
      <c r="C19" s="92" t="s">
        <v>961</v>
      </c>
      <c r="D19" s="88">
        <v>2014</v>
      </c>
      <c r="E19" s="110" t="s">
        <v>884</v>
      </c>
      <c r="F19" s="88" t="s">
        <v>820</v>
      </c>
      <c r="G19" s="88" t="s">
        <v>863</v>
      </c>
      <c r="H19" s="108">
        <v>3529553</v>
      </c>
      <c r="I19" s="92" t="s">
        <v>888</v>
      </c>
      <c r="J19" s="95" t="str">
        <f>HYPERLINK("https://ntu.primo.exlibrisgroup.com/permalink/886NTU_INST/17tbsnr/alma991017120839704786","館藏連結")</f>
        <v>館藏連結</v>
      </c>
    </row>
    <row r="20" spans="1:11">
      <c r="A20" s="213" t="s">
        <v>277</v>
      </c>
      <c r="B20" s="110" t="s">
        <v>962</v>
      </c>
      <c r="C20" s="110" t="s">
        <v>823</v>
      </c>
      <c r="D20" s="88">
        <v>2014</v>
      </c>
      <c r="E20" s="110" t="s">
        <v>829</v>
      </c>
      <c r="F20" s="88" t="s">
        <v>820</v>
      </c>
      <c r="G20" s="88" t="s">
        <v>863</v>
      </c>
      <c r="H20" s="94">
        <v>3329909</v>
      </c>
      <c r="I20" s="111" t="s">
        <v>838</v>
      </c>
      <c r="J20" s="90"/>
    </row>
    <row r="21" spans="1:11">
      <c r="A21" s="213"/>
      <c r="B21" s="226" t="s">
        <v>889</v>
      </c>
      <c r="C21" s="226" t="s">
        <v>963</v>
      </c>
      <c r="D21" s="225">
        <v>2014</v>
      </c>
      <c r="E21" s="226" t="s">
        <v>890</v>
      </c>
      <c r="F21" s="108" t="s">
        <v>820</v>
      </c>
      <c r="G21" s="88" t="s">
        <v>863</v>
      </c>
      <c r="H21" s="108">
        <v>3528629</v>
      </c>
      <c r="I21" s="111" t="s">
        <v>894</v>
      </c>
      <c r="J21" s="90"/>
    </row>
    <row r="22" spans="1:11">
      <c r="A22" s="213"/>
      <c r="B22" s="226"/>
      <c r="C22" s="227"/>
      <c r="D22" s="225"/>
      <c r="E22" s="226"/>
      <c r="F22" s="108" t="s">
        <v>819</v>
      </c>
      <c r="G22" s="88" t="s">
        <v>863</v>
      </c>
      <c r="H22" s="108">
        <v>3528189</v>
      </c>
      <c r="I22" s="92" t="s">
        <v>894</v>
      </c>
      <c r="J22" s="90"/>
    </row>
    <row r="23" spans="1:11">
      <c r="A23" s="213"/>
      <c r="B23" s="91" t="s">
        <v>945</v>
      </c>
      <c r="C23" s="92" t="s">
        <v>944</v>
      </c>
      <c r="D23" s="88">
        <v>2013</v>
      </c>
      <c r="E23" s="110" t="s">
        <v>891</v>
      </c>
      <c r="F23" s="88" t="s">
        <v>819</v>
      </c>
      <c r="G23" s="88" t="s">
        <v>863</v>
      </c>
      <c r="H23" s="98">
        <v>3523829</v>
      </c>
      <c r="I23" s="99" t="s">
        <v>895</v>
      </c>
      <c r="J23" s="90"/>
    </row>
    <row r="24" spans="1:11">
      <c r="A24" s="213"/>
      <c r="B24" s="110" t="s">
        <v>892</v>
      </c>
      <c r="C24" s="110" t="s">
        <v>964</v>
      </c>
      <c r="D24" s="88">
        <v>2015</v>
      </c>
      <c r="E24" s="110" t="s">
        <v>893</v>
      </c>
      <c r="F24" s="88" t="s">
        <v>819</v>
      </c>
      <c r="G24" s="88" t="s">
        <v>863</v>
      </c>
      <c r="H24" s="98">
        <v>3800174</v>
      </c>
      <c r="I24" s="111" t="s">
        <v>1015</v>
      </c>
      <c r="J24" s="90"/>
    </row>
    <row r="25" spans="1:11" ht="30" customHeight="1">
      <c r="A25" s="213"/>
      <c r="B25" s="92" t="s">
        <v>982</v>
      </c>
      <c r="C25" s="92" t="s">
        <v>984</v>
      </c>
      <c r="D25" s="108">
        <v>1994</v>
      </c>
      <c r="E25" s="92" t="s">
        <v>983</v>
      </c>
      <c r="F25" s="108" t="s">
        <v>985</v>
      </c>
      <c r="G25" s="108" t="s">
        <v>863</v>
      </c>
      <c r="H25" s="93" t="s">
        <v>987</v>
      </c>
      <c r="I25" s="100" t="s">
        <v>986</v>
      </c>
      <c r="J25" s="90"/>
    </row>
    <row r="26" spans="1:11">
      <c r="A26" s="213" t="s">
        <v>280</v>
      </c>
      <c r="B26" s="224" t="s">
        <v>824</v>
      </c>
      <c r="C26" s="215" t="s">
        <v>965</v>
      </c>
      <c r="D26" s="223">
        <v>2011</v>
      </c>
      <c r="E26" s="219" t="s">
        <v>1018</v>
      </c>
      <c r="F26" s="88" t="s">
        <v>820</v>
      </c>
      <c r="G26" s="88" t="s">
        <v>863</v>
      </c>
      <c r="H26" s="94">
        <v>3178651</v>
      </c>
      <c r="I26" s="224" t="s">
        <v>837</v>
      </c>
      <c r="J26" s="90"/>
    </row>
    <row r="27" spans="1:11">
      <c r="A27" s="213"/>
      <c r="B27" s="224"/>
      <c r="C27" s="234"/>
      <c r="D27" s="223"/>
      <c r="E27" s="219"/>
      <c r="F27" s="88" t="s">
        <v>819</v>
      </c>
      <c r="G27" s="88" t="s">
        <v>863</v>
      </c>
      <c r="H27" s="94">
        <v>3522570</v>
      </c>
      <c r="I27" s="224"/>
      <c r="J27" s="90"/>
    </row>
    <row r="28" spans="1:11" s="86" customFormat="1">
      <c r="A28" s="213"/>
      <c r="B28" s="110" t="s">
        <v>896</v>
      </c>
      <c r="C28" s="110" t="s">
        <v>966</v>
      </c>
      <c r="D28" s="88">
        <v>2013</v>
      </c>
      <c r="E28" s="110" t="s">
        <v>897</v>
      </c>
      <c r="F28" s="88" t="s">
        <v>820</v>
      </c>
      <c r="G28" s="88" t="s">
        <v>863</v>
      </c>
      <c r="H28" s="98">
        <v>3528096</v>
      </c>
      <c r="I28" s="99" t="s">
        <v>905</v>
      </c>
      <c r="J28" s="101"/>
      <c r="K28" s="87"/>
    </row>
    <row r="29" spans="1:11" s="83" customFormat="1">
      <c r="A29" s="213"/>
      <c r="B29" s="92" t="s">
        <v>898</v>
      </c>
      <c r="C29" s="92" t="s">
        <v>967</v>
      </c>
      <c r="D29" s="88">
        <v>2019</v>
      </c>
      <c r="E29" s="110" t="s">
        <v>899</v>
      </c>
      <c r="F29" s="88" t="s">
        <v>819</v>
      </c>
      <c r="G29" s="88" t="s">
        <v>863</v>
      </c>
      <c r="H29" s="98">
        <v>3805637</v>
      </c>
      <c r="I29" s="107" t="s">
        <v>906</v>
      </c>
      <c r="J29" s="90"/>
      <c r="K29" s="85"/>
    </row>
    <row r="30" spans="1:11" s="83" customFormat="1">
      <c r="A30" s="213"/>
      <c r="B30" s="110" t="s">
        <v>947</v>
      </c>
      <c r="C30" s="110" t="s">
        <v>946</v>
      </c>
      <c r="D30" s="88">
        <v>2019</v>
      </c>
      <c r="E30" s="110" t="s">
        <v>900</v>
      </c>
      <c r="F30" s="88" t="s">
        <v>820</v>
      </c>
      <c r="G30" s="88" t="s">
        <v>863</v>
      </c>
      <c r="H30" s="98">
        <v>3982673</v>
      </c>
      <c r="I30" s="107" t="s">
        <v>968</v>
      </c>
      <c r="J30" s="90"/>
      <c r="K30" s="85"/>
    </row>
    <row r="31" spans="1:11" s="83" customFormat="1">
      <c r="A31" s="213"/>
      <c r="B31" s="110" t="s">
        <v>901</v>
      </c>
      <c r="C31" s="110" t="s">
        <v>969</v>
      </c>
      <c r="D31" s="88">
        <v>2017</v>
      </c>
      <c r="E31" s="100" t="s">
        <v>902</v>
      </c>
      <c r="F31" s="88" t="s">
        <v>820</v>
      </c>
      <c r="G31" s="88" t="s">
        <v>863</v>
      </c>
      <c r="H31" s="98">
        <v>3803784</v>
      </c>
      <c r="I31" s="107" t="s">
        <v>907</v>
      </c>
      <c r="J31" s="90"/>
      <c r="K31" s="85"/>
    </row>
    <row r="32" spans="1:11" s="83" customFormat="1" ht="30" customHeight="1">
      <c r="A32" s="213"/>
      <c r="B32" s="106" t="s">
        <v>903</v>
      </c>
      <c r="C32" s="106" t="s">
        <v>970</v>
      </c>
      <c r="D32" s="108">
        <v>2012</v>
      </c>
      <c r="E32" s="106" t="s">
        <v>904</v>
      </c>
      <c r="F32" s="108" t="s">
        <v>820</v>
      </c>
      <c r="G32" s="108" t="s">
        <v>863</v>
      </c>
      <c r="H32" s="108" t="s">
        <v>908</v>
      </c>
      <c r="I32" s="99" t="s">
        <v>909</v>
      </c>
      <c r="J32" s="95" t="str">
        <f>HYPERLINK("https://ntu.primo.exlibrisgroup.com/permalink/886NTU_INST/45vqnn/alma991015492109704786","館藏連結")</f>
        <v>館藏連結</v>
      </c>
      <c r="K32" s="85"/>
    </row>
    <row r="33" spans="1:11">
      <c r="A33" s="213" t="s">
        <v>285</v>
      </c>
      <c r="B33" s="110" t="s">
        <v>831</v>
      </c>
      <c r="C33" s="110" t="s">
        <v>971</v>
      </c>
      <c r="D33" s="88">
        <v>2011</v>
      </c>
      <c r="E33" s="110" t="s">
        <v>833</v>
      </c>
      <c r="F33" s="88" t="s">
        <v>819</v>
      </c>
      <c r="G33" s="88" t="s">
        <v>863</v>
      </c>
      <c r="H33" s="94">
        <v>3522571</v>
      </c>
      <c r="I33" s="111" t="s">
        <v>832</v>
      </c>
      <c r="J33" s="102"/>
    </row>
    <row r="34" spans="1:11" s="83" customFormat="1">
      <c r="A34" s="213"/>
      <c r="B34" s="110" t="s">
        <v>949</v>
      </c>
      <c r="C34" s="110" t="s">
        <v>948</v>
      </c>
      <c r="D34" s="88">
        <v>2016</v>
      </c>
      <c r="E34" s="110" t="s">
        <v>910</v>
      </c>
      <c r="F34" s="88" t="s">
        <v>911</v>
      </c>
      <c r="G34" s="88" t="s">
        <v>863</v>
      </c>
      <c r="H34" s="98">
        <v>3327327</v>
      </c>
      <c r="I34" s="111" t="s">
        <v>913</v>
      </c>
      <c r="J34" s="90"/>
      <c r="K34" s="85"/>
    </row>
    <row r="35" spans="1:11" s="83" customFormat="1">
      <c r="A35" s="213"/>
      <c r="B35" s="92" t="s">
        <v>912</v>
      </c>
      <c r="C35" s="92" t="s">
        <v>972</v>
      </c>
      <c r="D35" s="88">
        <v>2016</v>
      </c>
      <c r="E35" s="110" t="s">
        <v>1017</v>
      </c>
      <c r="F35" s="88" t="s">
        <v>820</v>
      </c>
      <c r="G35" s="88" t="s">
        <v>863</v>
      </c>
      <c r="H35" s="108">
        <v>3523047</v>
      </c>
      <c r="I35" s="92" t="s">
        <v>914</v>
      </c>
      <c r="J35" s="103"/>
      <c r="K35" s="85"/>
    </row>
    <row r="36" spans="1:11" s="83" customFormat="1">
      <c r="A36" s="214"/>
      <c r="B36" s="215" t="s">
        <v>988</v>
      </c>
      <c r="C36" s="215" t="s">
        <v>989</v>
      </c>
      <c r="D36" s="217">
        <v>2004</v>
      </c>
      <c r="E36" s="219" t="s">
        <v>993</v>
      </c>
      <c r="F36" s="88" t="s">
        <v>990</v>
      </c>
      <c r="G36" s="88" t="s">
        <v>863</v>
      </c>
      <c r="H36" s="108">
        <v>3324780</v>
      </c>
      <c r="I36" s="215" t="s">
        <v>992</v>
      </c>
      <c r="J36" s="211"/>
      <c r="K36" s="85"/>
    </row>
    <row r="37" spans="1:11" s="83" customFormat="1">
      <c r="A37" s="214"/>
      <c r="B37" s="216"/>
      <c r="C37" s="216"/>
      <c r="D37" s="218"/>
      <c r="E37" s="220"/>
      <c r="F37" s="88" t="s">
        <v>991</v>
      </c>
      <c r="G37" s="88" t="s">
        <v>863</v>
      </c>
      <c r="H37" s="108">
        <v>2871101</v>
      </c>
      <c r="I37" s="216"/>
      <c r="J37" s="212"/>
      <c r="K37" s="85"/>
    </row>
    <row r="38" spans="1:11" s="83" customFormat="1">
      <c r="A38" s="214"/>
      <c r="B38" s="116" t="s">
        <v>994</v>
      </c>
      <c r="C38" s="116" t="s">
        <v>995</v>
      </c>
      <c r="D38" s="41">
        <v>2014</v>
      </c>
      <c r="E38" s="113" t="s">
        <v>910</v>
      </c>
      <c r="F38" s="88" t="s">
        <v>990</v>
      </c>
      <c r="G38" s="88" t="s">
        <v>872</v>
      </c>
      <c r="H38" s="108">
        <v>3805429</v>
      </c>
      <c r="I38" s="116" t="s">
        <v>996</v>
      </c>
      <c r="J38" s="95" t="str">
        <f>HYPERLINK("https://ntu.primo.exlibrisgroup.com/permalink/886NTU_INST/14poklj/alma991020581459704786","館藏連結")</f>
        <v>館藏連結</v>
      </c>
      <c r="K38" s="85"/>
    </row>
    <row r="39" spans="1:11" s="83" customFormat="1">
      <c r="A39" s="214"/>
      <c r="B39" s="116" t="s">
        <v>997</v>
      </c>
      <c r="C39" s="116" t="s">
        <v>998</v>
      </c>
      <c r="D39" s="41">
        <v>2009</v>
      </c>
      <c r="E39" s="113" t="s">
        <v>999</v>
      </c>
      <c r="F39" s="88" t="s">
        <v>990</v>
      </c>
      <c r="G39" s="88" t="s">
        <v>863</v>
      </c>
      <c r="H39" s="108">
        <v>3529989</v>
      </c>
      <c r="I39" s="116" t="s">
        <v>1000</v>
      </c>
      <c r="J39" s="95"/>
      <c r="K39" s="85"/>
    </row>
    <row r="40" spans="1:11" s="83" customFormat="1">
      <c r="A40" s="214"/>
      <c r="B40" s="116" t="s">
        <v>1001</v>
      </c>
      <c r="C40" s="116" t="s">
        <v>1002</v>
      </c>
      <c r="D40" s="41">
        <v>2014</v>
      </c>
      <c r="E40" s="113" t="s">
        <v>1004</v>
      </c>
      <c r="F40" s="88" t="s">
        <v>991</v>
      </c>
      <c r="G40" s="88" t="s">
        <v>872</v>
      </c>
      <c r="H40" s="108">
        <v>3329958</v>
      </c>
      <c r="I40" s="116" t="s">
        <v>1003</v>
      </c>
      <c r="J40" s="95"/>
      <c r="K40" s="85"/>
    </row>
    <row r="41" spans="1:11">
      <c r="A41" s="213" t="s">
        <v>288</v>
      </c>
      <c r="B41" s="110" t="s">
        <v>817</v>
      </c>
      <c r="C41" s="110" t="s">
        <v>973</v>
      </c>
      <c r="D41" s="88">
        <v>2006</v>
      </c>
      <c r="E41" s="91" t="s">
        <v>1016</v>
      </c>
      <c r="F41" s="88" t="s">
        <v>819</v>
      </c>
      <c r="G41" s="88" t="s">
        <v>863</v>
      </c>
      <c r="H41" s="94">
        <v>3526717</v>
      </c>
      <c r="I41" s="111" t="s">
        <v>836</v>
      </c>
      <c r="J41" s="90"/>
    </row>
    <row r="42" spans="1:11">
      <c r="A42" s="213"/>
      <c r="B42" s="110" t="s">
        <v>834</v>
      </c>
      <c r="C42" s="110" t="s">
        <v>974</v>
      </c>
      <c r="D42" s="88">
        <v>2009</v>
      </c>
      <c r="E42" s="110" t="s">
        <v>839</v>
      </c>
      <c r="F42" s="88" t="s">
        <v>819</v>
      </c>
      <c r="G42" s="88" t="s">
        <v>863</v>
      </c>
      <c r="H42" s="94">
        <v>3173236</v>
      </c>
      <c r="I42" s="111" t="s">
        <v>835</v>
      </c>
      <c r="J42" s="95" t="str">
        <f>HYPERLINK("https://ntu.primo.exlibrisgroup.com/permalink/886NTU_INST/45vqnn/alma991013665729704786","館藏連結")</f>
        <v>館藏連結</v>
      </c>
    </row>
    <row r="43" spans="1:11">
      <c r="A43" s="213"/>
      <c r="B43" s="110" t="s">
        <v>840</v>
      </c>
      <c r="C43" s="110" t="s">
        <v>975</v>
      </c>
      <c r="D43" s="88">
        <v>2011</v>
      </c>
      <c r="E43" s="110" t="s">
        <v>842</v>
      </c>
      <c r="F43" s="88" t="s">
        <v>819</v>
      </c>
      <c r="G43" s="88" t="s">
        <v>863</v>
      </c>
      <c r="H43" s="94">
        <v>3177812</v>
      </c>
      <c r="I43" s="111" t="s">
        <v>841</v>
      </c>
      <c r="J43" s="90"/>
    </row>
    <row r="44" spans="1:11">
      <c r="A44" s="213"/>
      <c r="B44" s="110" t="s">
        <v>976</v>
      </c>
      <c r="C44" s="110" t="s">
        <v>843</v>
      </c>
      <c r="D44" s="88">
        <v>2006</v>
      </c>
      <c r="E44" s="110" t="s">
        <v>845</v>
      </c>
      <c r="F44" s="88" t="s">
        <v>819</v>
      </c>
      <c r="G44" s="88" t="s">
        <v>863</v>
      </c>
      <c r="H44" s="94">
        <v>2604739</v>
      </c>
      <c r="I44" s="111" t="s">
        <v>844</v>
      </c>
      <c r="J44" s="95" t="str">
        <f>HYPERLINK("https://ntu.primo.exlibrisgroup.com/permalink/886NTU_INST/45vqnn/alma991030780389704786","館藏連結")</f>
        <v>館藏連結</v>
      </c>
    </row>
    <row r="45" spans="1:11">
      <c r="A45" s="213"/>
      <c r="B45" s="110" t="s">
        <v>978</v>
      </c>
      <c r="C45" s="110" t="s">
        <v>977</v>
      </c>
      <c r="D45" s="88">
        <v>2006</v>
      </c>
      <c r="E45" s="110" t="s">
        <v>848</v>
      </c>
      <c r="F45" s="88" t="s">
        <v>820</v>
      </c>
      <c r="G45" s="88" t="s">
        <v>863</v>
      </c>
      <c r="H45" s="94">
        <v>3171428</v>
      </c>
      <c r="I45" s="111" t="s">
        <v>847</v>
      </c>
      <c r="J45" s="90"/>
    </row>
    <row r="46" spans="1:11" ht="30" customHeight="1">
      <c r="A46" s="213"/>
      <c r="B46" s="110" t="s">
        <v>857</v>
      </c>
      <c r="C46" s="110" t="s">
        <v>979</v>
      </c>
      <c r="D46" s="88">
        <v>1994</v>
      </c>
      <c r="E46" s="110" t="s">
        <v>858</v>
      </c>
      <c r="F46" s="88" t="s">
        <v>859</v>
      </c>
      <c r="G46" s="88" t="s">
        <v>863</v>
      </c>
      <c r="H46" s="104" t="s">
        <v>860</v>
      </c>
      <c r="I46" s="100" t="s">
        <v>861</v>
      </c>
      <c r="J46" s="90"/>
    </row>
    <row r="47" spans="1:11">
      <c r="A47" s="213"/>
      <c r="B47" s="91" t="s">
        <v>915</v>
      </c>
      <c r="C47" s="92" t="s">
        <v>980</v>
      </c>
      <c r="D47" s="98">
        <v>2007</v>
      </c>
      <c r="E47" s="91" t="s">
        <v>916</v>
      </c>
      <c r="F47" s="98" t="s">
        <v>917</v>
      </c>
      <c r="G47" s="88" t="s">
        <v>863</v>
      </c>
      <c r="H47" s="98" t="s">
        <v>920</v>
      </c>
      <c r="I47" s="91" t="s">
        <v>921</v>
      </c>
      <c r="J47" s="90"/>
    </row>
    <row r="48" spans="1:11">
      <c r="A48" s="213"/>
      <c r="B48" s="91" t="s">
        <v>951</v>
      </c>
      <c r="C48" s="92" t="s">
        <v>950</v>
      </c>
      <c r="D48" s="98">
        <v>2014</v>
      </c>
      <c r="E48" s="91" t="s">
        <v>918</v>
      </c>
      <c r="F48" s="98" t="s">
        <v>919</v>
      </c>
      <c r="G48" s="88" t="s">
        <v>863</v>
      </c>
      <c r="H48" s="98">
        <v>3528640</v>
      </c>
      <c r="I48" s="91" t="s">
        <v>922</v>
      </c>
      <c r="J48" s="90"/>
    </row>
    <row r="49" spans="1:10">
      <c r="A49" s="213" t="s">
        <v>291</v>
      </c>
      <c r="B49" s="110" t="s">
        <v>853</v>
      </c>
      <c r="C49" s="110" t="s">
        <v>981</v>
      </c>
      <c r="D49" s="88">
        <v>2015</v>
      </c>
      <c r="E49" s="110" t="s">
        <v>851</v>
      </c>
      <c r="F49" s="88" t="s">
        <v>850</v>
      </c>
      <c r="G49" s="88" t="s">
        <v>863</v>
      </c>
      <c r="H49" s="94">
        <v>3325610</v>
      </c>
      <c r="I49" s="111" t="s">
        <v>849</v>
      </c>
      <c r="J49" s="90"/>
    </row>
    <row r="50" spans="1:10">
      <c r="A50" s="213"/>
      <c r="B50" s="91" t="s">
        <v>953</v>
      </c>
      <c r="C50" s="92" t="s">
        <v>952</v>
      </c>
      <c r="D50" s="88">
        <v>2010</v>
      </c>
      <c r="E50" s="91" t="s">
        <v>923</v>
      </c>
      <c r="F50" s="88" t="s">
        <v>820</v>
      </c>
      <c r="G50" s="88" t="s">
        <v>863</v>
      </c>
      <c r="H50" s="108">
        <v>3171896</v>
      </c>
      <c r="I50" s="91" t="s">
        <v>926</v>
      </c>
      <c r="J50" s="95" t="str">
        <f>HYPERLINK("https://ntu.primo.exlibrisgroup.com/permalink/886NTU_INST/45vqnn/alma991010702599704786","館藏連結")</f>
        <v>館藏連結</v>
      </c>
    </row>
    <row r="51" spans="1:10" ht="30">
      <c r="A51" s="213"/>
      <c r="B51" s="92" t="s">
        <v>955</v>
      </c>
      <c r="C51" s="92" t="s">
        <v>954</v>
      </c>
      <c r="D51" s="108">
        <v>2007</v>
      </c>
      <c r="E51" s="105" t="s">
        <v>924</v>
      </c>
      <c r="F51" s="108" t="s">
        <v>820</v>
      </c>
      <c r="G51" s="108" t="s">
        <v>863</v>
      </c>
      <c r="H51" s="108">
        <v>3528074</v>
      </c>
      <c r="I51" s="92" t="s">
        <v>927</v>
      </c>
      <c r="J51" s="90"/>
    </row>
    <row r="52" spans="1:10" ht="30">
      <c r="A52" s="213"/>
      <c r="B52" s="110" t="s">
        <v>956</v>
      </c>
      <c r="C52" s="110" t="s">
        <v>957</v>
      </c>
      <c r="D52" s="108">
        <v>2016</v>
      </c>
      <c r="E52" s="91" t="s">
        <v>925</v>
      </c>
      <c r="F52" s="108" t="s">
        <v>819</v>
      </c>
      <c r="G52" s="108" t="s">
        <v>863</v>
      </c>
      <c r="H52" s="98">
        <v>3324605</v>
      </c>
      <c r="I52" s="99" t="s">
        <v>928</v>
      </c>
      <c r="J52" s="90"/>
    </row>
  </sheetData>
  <mergeCells count="39">
    <mergeCell ref="A1:J1"/>
    <mergeCell ref="C21:C22"/>
    <mergeCell ref="B26:B27"/>
    <mergeCell ref="B9:B10"/>
    <mergeCell ref="A26:A32"/>
    <mergeCell ref="A17:A19"/>
    <mergeCell ref="A20:A25"/>
    <mergeCell ref="B5:B6"/>
    <mergeCell ref="D5:D6"/>
    <mergeCell ref="E5:E6"/>
    <mergeCell ref="I5:I6"/>
    <mergeCell ref="C5:C6"/>
    <mergeCell ref="C9:C10"/>
    <mergeCell ref="C26:C27"/>
    <mergeCell ref="H15:I15"/>
    <mergeCell ref="A49:A52"/>
    <mergeCell ref="A41:A48"/>
    <mergeCell ref="B21:B22"/>
    <mergeCell ref="B13:B15"/>
    <mergeCell ref="E13:E15"/>
    <mergeCell ref="D21:D22"/>
    <mergeCell ref="E21:E22"/>
    <mergeCell ref="C13:C15"/>
    <mergeCell ref="J36:J37"/>
    <mergeCell ref="A33:A40"/>
    <mergeCell ref="A9:A16"/>
    <mergeCell ref="A3:A8"/>
    <mergeCell ref="I36:I37"/>
    <mergeCell ref="B36:B37"/>
    <mergeCell ref="C36:C37"/>
    <mergeCell ref="D36:D37"/>
    <mergeCell ref="E36:E37"/>
    <mergeCell ref="I9:I10"/>
    <mergeCell ref="D9:D10"/>
    <mergeCell ref="E9:E10"/>
    <mergeCell ref="E26:E27"/>
    <mergeCell ref="D26:D27"/>
    <mergeCell ref="I26:I27"/>
    <mergeCell ref="D13:D15"/>
  </mergeCells>
  <phoneticPr fontId="1" type="noConversion"/>
  <hyperlinks>
    <hyperlink ref="H15" r:id="rId1" xr:uid="{65BE506C-D79B-4E85-B9D4-EC53B45D7044}"/>
  </hyperlinks>
  <pageMargins left="0.23622047244094491" right="0.19685039370078741" top="0.74803149606299213" bottom="0.74803149606299213" header="0.31496062992125984" footer="0.31496062992125984"/>
  <pageSetup paperSize="9" orientation="landscape" horizontalDpi="4294967295" verticalDpi="4294967295" r:id="rId2"/>
  <headerFooter>
    <oddHeader>&amp;R&amp;"微軟正黑體,粗體"臺灣大學圖書館「人生索書號」主題館藏常設展書單</oddHeader>
    <oddFooter>&amp;R&amp;"微軟正黑體,粗體"第 &amp;P 頁，共 &amp;N 頁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05D94-B582-445F-9579-E2F3804347DC}">
  <dimension ref="A1:P43"/>
  <sheetViews>
    <sheetView zoomScale="120" zoomScaleNormal="120" workbookViewId="0">
      <selection activeCell="I8" sqref="I8"/>
    </sheetView>
  </sheetViews>
  <sheetFormatPr defaultColWidth="9.140625" defaultRowHeight="15.75"/>
  <cols>
    <col min="1" max="1" width="6" style="6" customWidth="1"/>
    <col min="2" max="2" width="70.7109375" style="10" customWidth="1"/>
    <col min="3" max="3" width="22.7109375" style="10" customWidth="1"/>
    <col min="4" max="4" width="8.7109375" style="44" customWidth="1"/>
    <col min="5" max="5" width="10.7109375" style="39" customWidth="1"/>
    <col min="6" max="6" width="27.7109375" style="46" customWidth="1"/>
    <col min="7" max="7" width="8.7109375" style="45" customWidth="1"/>
    <col min="8" max="8" width="9.140625" style="168"/>
    <col min="9" max="16384" width="9.140625" style="3"/>
  </cols>
  <sheetData>
    <row r="1" spans="1:16" ht="20.25">
      <c r="A1" s="242" t="s">
        <v>404</v>
      </c>
      <c r="B1" s="242"/>
      <c r="C1" s="242"/>
      <c r="D1" s="242"/>
      <c r="E1" s="242"/>
      <c r="F1" s="242"/>
      <c r="G1" s="243"/>
    </row>
    <row r="2" spans="1:16" s="7" customFormat="1">
      <c r="A2" s="17" t="s">
        <v>230</v>
      </c>
      <c r="B2" s="19" t="s">
        <v>232</v>
      </c>
      <c r="C2" s="19" t="s">
        <v>233</v>
      </c>
      <c r="D2" s="40" t="s">
        <v>545</v>
      </c>
      <c r="E2" s="11" t="s">
        <v>231</v>
      </c>
      <c r="F2" s="18" t="s">
        <v>22</v>
      </c>
      <c r="G2" s="11" t="s">
        <v>604</v>
      </c>
      <c r="H2" s="168"/>
    </row>
    <row r="3" spans="1:16" s="4" customFormat="1" ht="18.75">
      <c r="A3" s="244" t="s">
        <v>298</v>
      </c>
      <c r="B3" s="244"/>
      <c r="C3" s="244"/>
      <c r="D3" s="244"/>
      <c r="E3" s="244"/>
      <c r="F3" s="244"/>
      <c r="G3" s="245"/>
      <c r="H3" s="168"/>
      <c r="N3" s="8"/>
      <c r="O3" s="3"/>
      <c r="P3" s="3"/>
    </row>
    <row r="4" spans="1:16" ht="15.75" customHeight="1">
      <c r="A4" s="49" t="s">
        <v>1</v>
      </c>
      <c r="B4" s="54" t="s">
        <v>548</v>
      </c>
      <c r="C4" s="54" t="s">
        <v>316</v>
      </c>
      <c r="D4" s="41" t="s">
        <v>546</v>
      </c>
      <c r="E4" s="36">
        <v>3794485</v>
      </c>
      <c r="F4" s="53" t="s">
        <v>40</v>
      </c>
      <c r="G4" s="36" t="s">
        <v>603</v>
      </c>
      <c r="H4" s="169"/>
      <c r="N4" s="8"/>
      <c r="O4" s="8"/>
    </row>
    <row r="5" spans="1:16" ht="15.75" customHeight="1">
      <c r="A5" s="49" t="s">
        <v>1</v>
      </c>
      <c r="B5" s="50" t="s">
        <v>589</v>
      </c>
      <c r="C5" s="50" t="s">
        <v>318</v>
      </c>
      <c r="D5" s="41" t="s">
        <v>546</v>
      </c>
      <c r="E5" s="36">
        <v>3927388</v>
      </c>
      <c r="F5" s="50" t="s">
        <v>76</v>
      </c>
      <c r="G5" s="36" t="s">
        <v>603</v>
      </c>
      <c r="H5" s="169"/>
    </row>
    <row r="6" spans="1:16" ht="15.75" customHeight="1">
      <c r="A6" s="49" t="s">
        <v>1</v>
      </c>
      <c r="B6" s="50" t="s">
        <v>590</v>
      </c>
      <c r="C6" s="15" t="s">
        <v>317</v>
      </c>
      <c r="D6" s="41" t="s">
        <v>546</v>
      </c>
      <c r="E6" s="36">
        <v>3927401</v>
      </c>
      <c r="F6" s="50" t="s">
        <v>88</v>
      </c>
      <c r="G6" s="36" t="s">
        <v>603</v>
      </c>
      <c r="H6" s="169"/>
    </row>
    <row r="7" spans="1:16" ht="15.75" customHeight="1">
      <c r="A7" s="49" t="s">
        <v>1</v>
      </c>
      <c r="B7" s="50" t="s">
        <v>591</v>
      </c>
      <c r="C7" s="50" t="s">
        <v>317</v>
      </c>
      <c r="D7" s="41" t="s">
        <v>546</v>
      </c>
      <c r="E7" s="36">
        <v>3927435</v>
      </c>
      <c r="F7" s="50" t="s">
        <v>119</v>
      </c>
      <c r="G7" s="36" t="s">
        <v>603</v>
      </c>
      <c r="H7" s="169"/>
    </row>
    <row r="8" spans="1:16" ht="15.75" customHeight="1">
      <c r="A8" s="49" t="s">
        <v>1</v>
      </c>
      <c r="B8" s="50" t="s">
        <v>592</v>
      </c>
      <c r="C8" s="50" t="s">
        <v>321</v>
      </c>
      <c r="D8" s="41" t="s">
        <v>546</v>
      </c>
      <c r="E8" s="36">
        <v>3927445</v>
      </c>
      <c r="F8" s="50" t="s">
        <v>124</v>
      </c>
      <c r="G8" s="36" t="s">
        <v>603</v>
      </c>
      <c r="H8" s="169"/>
    </row>
    <row r="9" spans="1:16" ht="15.75" customHeight="1">
      <c r="A9" s="49" t="s">
        <v>1</v>
      </c>
      <c r="B9" s="50" t="s">
        <v>227</v>
      </c>
      <c r="C9" s="50" t="s">
        <v>322</v>
      </c>
      <c r="D9" s="41" t="s">
        <v>546</v>
      </c>
      <c r="E9" s="36">
        <v>3927503</v>
      </c>
      <c r="F9" s="50" t="s">
        <v>156</v>
      </c>
      <c r="G9" s="36" t="s">
        <v>603</v>
      </c>
      <c r="H9" s="169"/>
    </row>
    <row r="10" spans="1:16" ht="15.75" customHeight="1">
      <c r="A10" s="125" t="s">
        <v>1</v>
      </c>
      <c r="B10" s="126" t="s">
        <v>405</v>
      </c>
      <c r="C10" s="126" t="s">
        <v>406</v>
      </c>
      <c r="D10" s="41" t="s">
        <v>546</v>
      </c>
      <c r="E10" s="26">
        <v>3974510</v>
      </c>
      <c r="F10" s="22" t="s">
        <v>407</v>
      </c>
      <c r="G10" s="36" t="s">
        <v>603</v>
      </c>
      <c r="H10" s="169"/>
    </row>
    <row r="11" spans="1:16" s="158" customFormat="1" ht="31.5" customHeight="1">
      <c r="A11" s="23" t="s">
        <v>1</v>
      </c>
      <c r="B11" s="135" t="s">
        <v>1028</v>
      </c>
      <c r="C11" s="132" t="s">
        <v>1029</v>
      </c>
      <c r="D11" s="27" t="s">
        <v>546</v>
      </c>
      <c r="E11" s="137">
        <v>4001104</v>
      </c>
      <c r="F11" s="153" t="s">
        <v>1030</v>
      </c>
      <c r="G11" s="27" t="s">
        <v>1034</v>
      </c>
      <c r="H11" s="170"/>
      <c r="N11" s="32"/>
      <c r="O11" s="5"/>
      <c r="P11" s="5"/>
    </row>
    <row r="12" spans="1:16" s="158" customFormat="1" ht="15.75" customHeight="1">
      <c r="A12" s="23" t="s">
        <v>1</v>
      </c>
      <c r="B12" s="91" t="s">
        <v>1031</v>
      </c>
      <c r="C12" s="91" t="s">
        <v>1032</v>
      </c>
      <c r="D12" s="27" t="s">
        <v>546</v>
      </c>
      <c r="E12" s="138">
        <v>4001084</v>
      </c>
      <c r="F12" s="133" t="s">
        <v>1033</v>
      </c>
      <c r="G12" s="27" t="s">
        <v>1034</v>
      </c>
      <c r="H12" s="171"/>
      <c r="N12" s="32"/>
      <c r="O12" s="5"/>
      <c r="P12" s="5"/>
    </row>
    <row r="13" spans="1:16" ht="15.75" customHeight="1">
      <c r="A13" s="246" t="s">
        <v>1</v>
      </c>
      <c r="B13" s="247" t="s">
        <v>319</v>
      </c>
      <c r="C13" s="248" t="s">
        <v>320</v>
      </c>
      <c r="D13" s="41" t="s">
        <v>546</v>
      </c>
      <c r="E13" s="36">
        <v>3927421</v>
      </c>
      <c r="F13" s="149" t="s">
        <v>107</v>
      </c>
      <c r="G13" s="36" t="s">
        <v>603</v>
      </c>
      <c r="H13" s="169"/>
    </row>
    <row r="14" spans="1:16" ht="15.75" customHeight="1">
      <c r="A14" s="245"/>
      <c r="B14" s="245"/>
      <c r="C14" s="220"/>
      <c r="D14" s="41" t="s">
        <v>547</v>
      </c>
      <c r="E14" s="249" t="str">
        <f>HYPERLINK("https://www.airitibooks.com/Detail/Detail?PublicationID=P20191023083","iRead eBooks ")</f>
        <v xml:space="preserve">iRead eBooks </v>
      </c>
      <c r="F14" s="245"/>
      <c r="G14" s="36" t="s">
        <v>605</v>
      </c>
    </row>
    <row r="15" spans="1:16" s="4" customFormat="1" ht="15.75" customHeight="1">
      <c r="A15" s="237" t="s">
        <v>1</v>
      </c>
      <c r="B15" s="239" t="s">
        <v>629</v>
      </c>
      <c r="C15" s="239" t="s">
        <v>317</v>
      </c>
      <c r="D15" s="27" t="s">
        <v>546</v>
      </c>
      <c r="E15" s="51">
        <v>3920864</v>
      </c>
      <c r="F15" s="52" t="s">
        <v>630</v>
      </c>
      <c r="G15" s="25" t="s">
        <v>605</v>
      </c>
      <c r="H15" s="168"/>
      <c r="N15" s="8"/>
      <c r="O15" s="3"/>
      <c r="P15" s="3"/>
    </row>
    <row r="16" spans="1:16" s="4" customFormat="1" ht="15.75" customHeight="1">
      <c r="A16" s="238"/>
      <c r="B16" s="238"/>
      <c r="C16" s="238"/>
      <c r="D16" s="27" t="s">
        <v>547</v>
      </c>
      <c r="E16" s="240" t="s">
        <v>1228</v>
      </c>
      <c r="F16" s="241"/>
      <c r="G16" s="25" t="s">
        <v>605</v>
      </c>
      <c r="H16" s="168"/>
      <c r="N16" s="8"/>
      <c r="O16" s="3"/>
      <c r="P16" s="3"/>
    </row>
    <row r="17" spans="1:8" ht="18.75">
      <c r="A17" s="255" t="s">
        <v>299</v>
      </c>
      <c r="B17" s="238"/>
      <c r="C17" s="238"/>
      <c r="D17" s="238"/>
      <c r="E17" s="238"/>
      <c r="F17" s="238"/>
      <c r="G17" s="238"/>
    </row>
    <row r="18" spans="1:8" ht="15.75" customHeight="1">
      <c r="A18" s="49" t="s">
        <v>8</v>
      </c>
      <c r="B18" s="54" t="s">
        <v>551</v>
      </c>
      <c r="C18" s="54" t="s">
        <v>323</v>
      </c>
      <c r="D18" s="41" t="s">
        <v>546</v>
      </c>
      <c r="E18" s="36">
        <v>3912389</v>
      </c>
      <c r="F18" s="53" t="s">
        <v>45</v>
      </c>
      <c r="G18" s="36" t="s">
        <v>603</v>
      </c>
      <c r="H18" s="169"/>
    </row>
    <row r="19" spans="1:8" ht="15.75" customHeight="1">
      <c r="A19" s="127" t="s">
        <v>8</v>
      </c>
      <c r="B19" s="128" t="s">
        <v>554</v>
      </c>
      <c r="C19" s="129" t="s">
        <v>324</v>
      </c>
      <c r="D19" s="41" t="s">
        <v>546</v>
      </c>
      <c r="E19" s="36">
        <v>3927381</v>
      </c>
      <c r="F19" s="128" t="s">
        <v>70</v>
      </c>
      <c r="G19" s="36" t="s">
        <v>603</v>
      </c>
      <c r="H19" s="169"/>
    </row>
    <row r="20" spans="1:8" ht="15.75" customHeight="1">
      <c r="A20" s="49" t="s">
        <v>8</v>
      </c>
      <c r="B20" s="54" t="s">
        <v>518</v>
      </c>
      <c r="C20" s="54" t="s">
        <v>324</v>
      </c>
      <c r="D20" s="41" t="s">
        <v>546</v>
      </c>
      <c r="E20" s="36">
        <v>3902778</v>
      </c>
      <c r="F20" s="53" t="s">
        <v>158</v>
      </c>
      <c r="G20" s="36" t="s">
        <v>603</v>
      </c>
      <c r="H20" s="169"/>
    </row>
    <row r="21" spans="1:8" ht="15.75" customHeight="1">
      <c r="A21" s="49" t="s">
        <v>8</v>
      </c>
      <c r="B21" s="50" t="s">
        <v>553</v>
      </c>
      <c r="C21" s="50" t="s">
        <v>177</v>
      </c>
      <c r="D21" s="41" t="s">
        <v>546</v>
      </c>
      <c r="E21" s="36">
        <v>3927377</v>
      </c>
      <c r="F21" s="50" t="s">
        <v>66</v>
      </c>
      <c r="G21" s="36" t="s">
        <v>603</v>
      </c>
      <c r="H21" s="169"/>
    </row>
    <row r="22" spans="1:8" ht="15.75" customHeight="1">
      <c r="A22" s="49" t="s">
        <v>8</v>
      </c>
      <c r="B22" s="50" t="s">
        <v>555</v>
      </c>
      <c r="C22" s="50" t="s">
        <v>326</v>
      </c>
      <c r="D22" s="41" t="s">
        <v>546</v>
      </c>
      <c r="E22" s="36">
        <v>3927414</v>
      </c>
      <c r="F22" s="50" t="s">
        <v>100</v>
      </c>
      <c r="G22" s="36" t="s">
        <v>603</v>
      </c>
      <c r="H22" s="169"/>
    </row>
    <row r="23" spans="1:8" ht="31.5" customHeight="1">
      <c r="A23" s="127" t="s">
        <v>8</v>
      </c>
      <c r="B23" s="130" t="s">
        <v>409</v>
      </c>
      <c r="C23" s="130" t="s">
        <v>656</v>
      </c>
      <c r="D23" s="41" t="s">
        <v>546</v>
      </c>
      <c r="E23" s="26">
        <v>3973876</v>
      </c>
      <c r="F23" s="22" t="s">
        <v>410</v>
      </c>
      <c r="G23" s="36" t="s">
        <v>603</v>
      </c>
      <c r="H23" s="169"/>
    </row>
    <row r="24" spans="1:8" ht="31.5" customHeight="1">
      <c r="A24" s="49" t="s">
        <v>8</v>
      </c>
      <c r="B24" s="50" t="s">
        <v>408</v>
      </c>
      <c r="C24" s="50" t="s">
        <v>327</v>
      </c>
      <c r="D24" s="41" t="s">
        <v>546</v>
      </c>
      <c r="E24" s="36">
        <v>3927415</v>
      </c>
      <c r="F24" s="50" t="s">
        <v>101</v>
      </c>
      <c r="G24" s="36" t="s">
        <v>603</v>
      </c>
      <c r="H24" s="169"/>
    </row>
    <row r="25" spans="1:8" ht="15.75" customHeight="1">
      <c r="A25" s="49" t="s">
        <v>8</v>
      </c>
      <c r="B25" s="50" t="s">
        <v>556</v>
      </c>
      <c r="C25" s="50" t="s">
        <v>205</v>
      </c>
      <c r="D25" s="41" t="s">
        <v>546</v>
      </c>
      <c r="E25" s="36">
        <v>3927437</v>
      </c>
      <c r="F25" s="50" t="s">
        <v>120</v>
      </c>
      <c r="G25" s="36" t="s">
        <v>603</v>
      </c>
      <c r="H25" s="169"/>
    </row>
    <row r="26" spans="1:8" ht="15.75" customHeight="1">
      <c r="A26" s="49" t="s">
        <v>8</v>
      </c>
      <c r="B26" s="50" t="s">
        <v>557</v>
      </c>
      <c r="C26" s="50" t="s">
        <v>210</v>
      </c>
      <c r="D26" s="41" t="s">
        <v>546</v>
      </c>
      <c r="E26" s="36">
        <v>3927451</v>
      </c>
      <c r="F26" s="50" t="s">
        <v>128</v>
      </c>
      <c r="G26" s="36" t="s">
        <v>603</v>
      </c>
      <c r="H26" s="169"/>
    </row>
    <row r="27" spans="1:8" s="5" customFormat="1" ht="15.75" customHeight="1">
      <c r="A27" s="23" t="s">
        <v>8</v>
      </c>
      <c r="B27" s="91" t="s">
        <v>1035</v>
      </c>
      <c r="C27" s="91" t="s">
        <v>1036</v>
      </c>
      <c r="D27" s="42" t="s">
        <v>546</v>
      </c>
      <c r="E27" s="138">
        <v>4001088</v>
      </c>
      <c r="F27" s="133" t="s">
        <v>1037</v>
      </c>
      <c r="G27" s="137" t="s">
        <v>603</v>
      </c>
      <c r="H27" s="171"/>
    </row>
    <row r="28" spans="1:8" s="5" customFormat="1" ht="31.5" customHeight="1">
      <c r="A28" s="23" t="s">
        <v>8</v>
      </c>
      <c r="B28" s="135" t="s">
        <v>1038</v>
      </c>
      <c r="C28" s="132" t="s">
        <v>1039</v>
      </c>
      <c r="D28" s="42" t="s">
        <v>546</v>
      </c>
      <c r="E28" s="137">
        <v>4001102</v>
      </c>
      <c r="F28" s="153" t="s">
        <v>1040</v>
      </c>
      <c r="G28" s="137" t="s">
        <v>603</v>
      </c>
      <c r="H28" s="171"/>
    </row>
    <row r="29" spans="1:8" ht="15.75" customHeight="1">
      <c r="A29" s="252" t="s">
        <v>8</v>
      </c>
      <c r="B29" s="253" t="s">
        <v>558</v>
      </c>
      <c r="C29" s="253" t="s">
        <v>364</v>
      </c>
      <c r="D29" s="41" t="s">
        <v>546</v>
      </c>
      <c r="E29" s="26">
        <v>3972237</v>
      </c>
      <c r="F29" s="21" t="s">
        <v>392</v>
      </c>
      <c r="G29" s="36" t="s">
        <v>603</v>
      </c>
      <c r="H29" s="169"/>
    </row>
    <row r="30" spans="1:8" ht="15.75" customHeight="1">
      <c r="A30" s="238"/>
      <c r="B30" s="256"/>
      <c r="C30" s="254"/>
      <c r="D30" s="41" t="s">
        <v>547</v>
      </c>
      <c r="E30" s="250" t="s">
        <v>1228</v>
      </c>
      <c r="F30" s="251"/>
      <c r="G30" s="36" t="s">
        <v>605</v>
      </c>
    </row>
    <row r="31" spans="1:8" ht="15.75" customHeight="1">
      <c r="A31" s="148" t="s">
        <v>8</v>
      </c>
      <c r="B31" s="149" t="s">
        <v>552</v>
      </c>
      <c r="C31" s="149" t="s">
        <v>325</v>
      </c>
      <c r="D31" s="41" t="s">
        <v>546</v>
      </c>
      <c r="E31" s="36">
        <v>3927374</v>
      </c>
      <c r="F31" s="149" t="s">
        <v>63</v>
      </c>
      <c r="G31" s="36" t="s">
        <v>605</v>
      </c>
      <c r="H31" s="169"/>
    </row>
    <row r="32" spans="1:8" ht="18.75">
      <c r="A32" s="244" t="s">
        <v>300</v>
      </c>
      <c r="B32" s="244"/>
      <c r="C32" s="244"/>
      <c r="D32" s="244"/>
      <c r="E32" s="244"/>
      <c r="F32" s="244"/>
      <c r="G32" s="245"/>
    </row>
    <row r="33" spans="1:8" ht="15.75" customHeight="1">
      <c r="A33" s="49" t="s">
        <v>14</v>
      </c>
      <c r="B33" s="54" t="s">
        <v>560</v>
      </c>
      <c r="C33" s="54" t="s">
        <v>329</v>
      </c>
      <c r="D33" s="41" t="s">
        <v>546</v>
      </c>
      <c r="E33" s="36">
        <v>3793972</v>
      </c>
      <c r="F33" s="53" t="s">
        <v>47</v>
      </c>
      <c r="G33" s="36" t="s">
        <v>603</v>
      </c>
      <c r="H33" s="169"/>
    </row>
    <row r="34" spans="1:8" ht="15.75" customHeight="1">
      <c r="A34" s="49" t="s">
        <v>14</v>
      </c>
      <c r="B34" s="50" t="s">
        <v>561</v>
      </c>
      <c r="C34" s="50" t="s">
        <v>328</v>
      </c>
      <c r="D34" s="41" t="s">
        <v>546</v>
      </c>
      <c r="E34" s="36">
        <v>3927423</v>
      </c>
      <c r="F34" s="50" t="s">
        <v>27</v>
      </c>
      <c r="G34" s="36" t="s">
        <v>603</v>
      </c>
      <c r="H34" s="169"/>
    </row>
    <row r="35" spans="1:8" s="5" customFormat="1" ht="15">
      <c r="A35" s="155" t="s">
        <v>14</v>
      </c>
      <c r="B35" s="91" t="s">
        <v>1041</v>
      </c>
      <c r="C35" s="91" t="s">
        <v>1042</v>
      </c>
      <c r="D35" s="42" t="s">
        <v>546</v>
      </c>
      <c r="E35" s="146">
        <v>4001153</v>
      </c>
      <c r="F35" s="147" t="s">
        <v>1043</v>
      </c>
      <c r="G35" s="145" t="s">
        <v>603</v>
      </c>
      <c r="H35" s="171"/>
    </row>
    <row r="36" spans="1:8" s="5" customFormat="1" ht="15">
      <c r="A36" s="155" t="s">
        <v>14</v>
      </c>
      <c r="B36" s="91" t="s">
        <v>1044</v>
      </c>
      <c r="C36" s="91" t="s">
        <v>1045</v>
      </c>
      <c r="D36" s="42" t="s">
        <v>546</v>
      </c>
      <c r="E36" s="146">
        <v>4001155</v>
      </c>
      <c r="F36" s="147" t="s">
        <v>1046</v>
      </c>
      <c r="G36" s="145" t="s">
        <v>603</v>
      </c>
      <c r="H36" s="171"/>
    </row>
    <row r="37" spans="1:8" ht="15.75" customHeight="1">
      <c r="A37" s="252" t="s">
        <v>14</v>
      </c>
      <c r="B37" s="253" t="s">
        <v>1245</v>
      </c>
      <c r="C37" s="253" t="s">
        <v>657</v>
      </c>
      <c r="D37" s="41" t="s">
        <v>546</v>
      </c>
      <c r="E37" s="26">
        <v>3973882</v>
      </c>
      <c r="F37" s="22" t="s">
        <v>412</v>
      </c>
      <c r="G37" s="36" t="s">
        <v>603</v>
      </c>
      <c r="H37" s="169"/>
    </row>
    <row r="38" spans="1:8" ht="15.75" customHeight="1">
      <c r="A38" s="238"/>
      <c r="B38" s="254"/>
      <c r="C38" s="254"/>
      <c r="D38" s="41" t="s">
        <v>1231</v>
      </c>
      <c r="E38" s="250" t="s">
        <v>1239</v>
      </c>
      <c r="F38" s="251"/>
      <c r="G38" s="36" t="s">
        <v>1238</v>
      </c>
    </row>
    <row r="39" spans="1:8" ht="15.75" customHeight="1">
      <c r="A39" s="49" t="s">
        <v>14</v>
      </c>
      <c r="B39" s="55" t="s">
        <v>413</v>
      </c>
      <c r="C39" s="55" t="s">
        <v>658</v>
      </c>
      <c r="D39" s="41" t="s">
        <v>546</v>
      </c>
      <c r="E39" s="26">
        <v>3974518</v>
      </c>
      <c r="F39" s="22" t="s">
        <v>414</v>
      </c>
      <c r="G39" s="36" t="s">
        <v>605</v>
      </c>
      <c r="H39" s="169"/>
    </row>
    <row r="40" spans="1:8" ht="15.75" customHeight="1">
      <c r="A40" s="148" t="s">
        <v>14</v>
      </c>
      <c r="B40" s="150" t="s">
        <v>559</v>
      </c>
      <c r="C40" s="150" t="s">
        <v>330</v>
      </c>
      <c r="D40" s="41" t="s">
        <v>546</v>
      </c>
      <c r="E40" s="36">
        <v>3813118</v>
      </c>
      <c r="F40" s="151" t="s">
        <v>28</v>
      </c>
      <c r="G40" s="36" t="s">
        <v>605</v>
      </c>
      <c r="H40" s="169"/>
    </row>
    <row r="41" spans="1:8" ht="16.5">
      <c r="A41" s="1"/>
      <c r="B41" s="9"/>
      <c r="C41" s="9"/>
      <c r="D41" s="43"/>
      <c r="E41" s="38"/>
    </row>
    <row r="42" spans="1:8" ht="16.5">
      <c r="A42" s="1"/>
      <c r="B42" s="9"/>
      <c r="C42" s="9"/>
      <c r="D42" s="43"/>
      <c r="E42" s="38"/>
    </row>
    <row r="43" spans="1:8" ht="16.5">
      <c r="A43" s="1"/>
      <c r="B43" s="9"/>
      <c r="C43" s="9"/>
      <c r="D43" s="43"/>
      <c r="E43" s="38"/>
    </row>
  </sheetData>
  <mergeCells count="20">
    <mergeCell ref="E38:F38"/>
    <mergeCell ref="A37:A38"/>
    <mergeCell ref="B37:B38"/>
    <mergeCell ref="C37:C38"/>
    <mergeCell ref="A17:G17"/>
    <mergeCell ref="A32:G32"/>
    <mergeCell ref="A29:A30"/>
    <mergeCell ref="B29:B30"/>
    <mergeCell ref="C29:C30"/>
    <mergeCell ref="E30:F30"/>
    <mergeCell ref="A15:A16"/>
    <mergeCell ref="B15:B16"/>
    <mergeCell ref="C15:C16"/>
    <mergeCell ref="E16:F16"/>
    <mergeCell ref="A1:G1"/>
    <mergeCell ref="A3:G3"/>
    <mergeCell ref="A13:A14"/>
    <mergeCell ref="B13:B14"/>
    <mergeCell ref="C13:C14"/>
    <mergeCell ref="E14:F14"/>
  </mergeCells>
  <phoneticPr fontId="1" type="noConversion"/>
  <hyperlinks>
    <hyperlink ref="E38:F38" r:id="rId1" display="udn讀書館" xr:uid="{62BA5EC9-997B-490B-BE84-8EC8B7C78C8F}"/>
    <hyperlink ref="E30:F30" r:id="rId2" display="udn讀書館" xr:uid="{05F3B941-A4DD-435E-8A09-FABCFA06F1A0}"/>
    <hyperlink ref="E16:F16" r:id="rId3" display="udn讀書館" xr:uid="{D4135305-9881-403F-9FE6-FB2C6D8ECDB4}"/>
  </hyperlinks>
  <pageMargins left="0.23622047244094491" right="0.19685039370078741" top="0.74803149606299213" bottom="0.74803149606299213" header="0.31496062992125984" footer="0.31496062992125984"/>
  <pageSetup paperSize="9" orientation="landscape" horizontalDpi="4294967295" verticalDpi="4294967295" r:id="rId4"/>
  <headerFooter>
    <oddHeader>&amp;R&amp;"微軟正黑體,粗體"臺灣大學圖書館「人生索書號」主題館藏常設展書單</oddHeader>
    <oddFooter>&amp;R&amp;"微軟正黑體,粗體"第 &amp;P 頁，共 &amp;N 頁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F2907-085B-431F-8055-7C1C5F23958A}">
  <dimension ref="A1:H103"/>
  <sheetViews>
    <sheetView zoomScale="120" zoomScaleNormal="120" workbookViewId="0">
      <selection activeCell="J12" sqref="J12"/>
    </sheetView>
  </sheetViews>
  <sheetFormatPr defaultColWidth="9.140625" defaultRowHeight="15.75"/>
  <cols>
    <col min="1" max="1" width="6" style="6" customWidth="1"/>
    <col min="2" max="2" width="70.7109375" style="10" customWidth="1"/>
    <col min="3" max="3" width="22.7109375" style="10" customWidth="1"/>
    <col min="4" max="4" width="8.7109375" style="44" customWidth="1"/>
    <col min="5" max="5" width="10.7109375" style="39" customWidth="1"/>
    <col min="6" max="6" width="27.7109375" style="46" customWidth="1"/>
    <col min="7" max="7" width="8.7109375" style="45" customWidth="1"/>
    <col min="8" max="8" width="9.140625" style="160"/>
    <col min="9" max="16384" width="9.140625" style="3"/>
  </cols>
  <sheetData>
    <row r="1" spans="1:8" ht="20.25">
      <c r="A1" s="242" t="s">
        <v>404</v>
      </c>
      <c r="B1" s="242"/>
      <c r="C1" s="242"/>
      <c r="D1" s="242"/>
      <c r="E1" s="242"/>
      <c r="F1" s="242"/>
      <c r="G1" s="243"/>
    </row>
    <row r="2" spans="1:8" s="7" customFormat="1">
      <c r="A2" s="17" t="s">
        <v>230</v>
      </c>
      <c r="B2" s="19" t="s">
        <v>232</v>
      </c>
      <c r="C2" s="19" t="s">
        <v>233</v>
      </c>
      <c r="D2" s="40" t="s">
        <v>545</v>
      </c>
      <c r="E2" s="11" t="s">
        <v>231</v>
      </c>
      <c r="F2" s="18" t="s">
        <v>22</v>
      </c>
      <c r="G2" s="11" t="s">
        <v>604</v>
      </c>
      <c r="H2" s="161"/>
    </row>
    <row r="3" spans="1:8" ht="18.75">
      <c r="A3" s="244" t="s">
        <v>301</v>
      </c>
      <c r="B3" s="244"/>
      <c r="C3" s="244"/>
      <c r="D3" s="244"/>
      <c r="E3" s="244"/>
      <c r="F3" s="244"/>
      <c r="G3" s="245"/>
    </row>
    <row r="4" spans="1:8" ht="15.75" customHeight="1">
      <c r="A4" s="49" t="s">
        <v>15</v>
      </c>
      <c r="B4" s="50" t="s">
        <v>562</v>
      </c>
      <c r="C4" s="50" t="s">
        <v>659</v>
      </c>
      <c r="D4" s="41" t="s">
        <v>546</v>
      </c>
      <c r="E4" s="36">
        <v>3927479</v>
      </c>
      <c r="F4" s="50" t="s">
        <v>142</v>
      </c>
      <c r="G4" s="36" t="s">
        <v>603</v>
      </c>
      <c r="H4" s="162"/>
    </row>
    <row r="5" spans="1:8" ht="15.75" customHeight="1">
      <c r="A5" s="23" t="s">
        <v>15</v>
      </c>
      <c r="B5" s="16" t="s">
        <v>563</v>
      </c>
      <c r="C5" s="16" t="s">
        <v>17</v>
      </c>
      <c r="D5" s="41" t="s">
        <v>546</v>
      </c>
      <c r="E5" s="34">
        <v>3927493</v>
      </c>
      <c r="F5" s="16" t="s">
        <v>150</v>
      </c>
      <c r="G5" s="36" t="s">
        <v>603</v>
      </c>
      <c r="H5" s="162"/>
    </row>
    <row r="6" spans="1:8" ht="31.5" customHeight="1">
      <c r="A6" s="23" t="s">
        <v>15</v>
      </c>
      <c r="B6" s="55" t="s">
        <v>565</v>
      </c>
      <c r="C6" s="55" t="s">
        <v>419</v>
      </c>
      <c r="D6" s="41" t="s">
        <v>546</v>
      </c>
      <c r="E6" s="26">
        <v>3973884</v>
      </c>
      <c r="F6" s="22" t="s">
        <v>420</v>
      </c>
      <c r="G6" s="36" t="s">
        <v>603</v>
      </c>
      <c r="H6" s="162"/>
    </row>
    <row r="7" spans="1:8" s="5" customFormat="1" ht="15.75" customHeight="1">
      <c r="A7" s="23" t="s">
        <v>15</v>
      </c>
      <c r="B7" s="135" t="s">
        <v>1047</v>
      </c>
      <c r="C7" s="135" t="s">
        <v>320</v>
      </c>
      <c r="D7" s="42" t="s">
        <v>546</v>
      </c>
      <c r="E7" s="138">
        <v>4001119</v>
      </c>
      <c r="F7" s="133" t="s">
        <v>1048</v>
      </c>
      <c r="G7" s="137" t="s">
        <v>603</v>
      </c>
      <c r="H7" s="166"/>
    </row>
    <row r="8" spans="1:8" s="5" customFormat="1" ht="15.75" customHeight="1">
      <c r="A8" s="23" t="s">
        <v>15</v>
      </c>
      <c r="B8" s="135" t="s">
        <v>1049</v>
      </c>
      <c r="C8" s="135" t="s">
        <v>1050</v>
      </c>
      <c r="D8" s="42" t="s">
        <v>546</v>
      </c>
      <c r="E8" s="138">
        <v>4001159</v>
      </c>
      <c r="F8" s="133" t="s">
        <v>1051</v>
      </c>
      <c r="G8" s="137" t="s">
        <v>603</v>
      </c>
      <c r="H8" s="166"/>
    </row>
    <row r="9" spans="1:8" ht="15.75" customHeight="1">
      <c r="A9" s="155" t="s">
        <v>15</v>
      </c>
      <c r="B9" s="152" t="s">
        <v>415</v>
      </c>
      <c r="C9" s="152" t="s">
        <v>406</v>
      </c>
      <c r="D9" s="41" t="s">
        <v>546</v>
      </c>
      <c r="E9" s="26">
        <v>3974501</v>
      </c>
      <c r="F9" s="22" t="s">
        <v>416</v>
      </c>
      <c r="G9" s="36" t="s">
        <v>605</v>
      </c>
      <c r="H9" s="162"/>
    </row>
    <row r="10" spans="1:8" ht="15.75" customHeight="1">
      <c r="A10" s="155" t="s">
        <v>15</v>
      </c>
      <c r="B10" s="152" t="s">
        <v>564</v>
      </c>
      <c r="C10" s="152" t="s">
        <v>417</v>
      </c>
      <c r="D10" s="41" t="s">
        <v>546</v>
      </c>
      <c r="E10" s="26">
        <v>3974517</v>
      </c>
      <c r="F10" s="22" t="s">
        <v>418</v>
      </c>
      <c r="G10" s="36" t="s">
        <v>605</v>
      </c>
      <c r="H10" s="162"/>
    </row>
    <row r="11" spans="1:8" ht="18.75">
      <c r="A11" s="244" t="s">
        <v>302</v>
      </c>
      <c r="B11" s="244"/>
      <c r="C11" s="244"/>
      <c r="D11" s="244"/>
      <c r="E11" s="244"/>
      <c r="F11" s="244"/>
      <c r="G11" s="245"/>
    </row>
    <row r="12" spans="1:8" s="2" customFormat="1" ht="15.75" customHeight="1">
      <c r="A12" s="49" t="s">
        <v>21</v>
      </c>
      <c r="B12" s="50" t="s">
        <v>566</v>
      </c>
      <c r="C12" s="50" t="s">
        <v>18</v>
      </c>
      <c r="D12" s="41" t="s">
        <v>546</v>
      </c>
      <c r="E12" s="36">
        <v>3927494</v>
      </c>
      <c r="F12" s="50" t="s">
        <v>151</v>
      </c>
      <c r="G12" s="36" t="s">
        <v>603</v>
      </c>
      <c r="H12" s="162"/>
    </row>
    <row r="13" spans="1:8" s="156" customFormat="1" ht="15.75" customHeight="1">
      <c r="A13" s="23" t="s">
        <v>21</v>
      </c>
      <c r="B13" s="91" t="s">
        <v>1052</v>
      </c>
      <c r="C13" s="135" t="s">
        <v>462</v>
      </c>
      <c r="D13" s="42" t="s">
        <v>546</v>
      </c>
      <c r="E13" s="138">
        <v>4001094</v>
      </c>
      <c r="F13" s="133" t="s">
        <v>1053</v>
      </c>
      <c r="G13" s="137" t="s">
        <v>603</v>
      </c>
      <c r="H13" s="166"/>
    </row>
    <row r="14" spans="1:8" s="156" customFormat="1" ht="15.75" customHeight="1">
      <c r="A14" s="23" t="s">
        <v>21</v>
      </c>
      <c r="B14" s="91" t="s">
        <v>1054</v>
      </c>
      <c r="C14" s="91" t="s">
        <v>1055</v>
      </c>
      <c r="D14" s="42" t="s">
        <v>546</v>
      </c>
      <c r="E14" s="138">
        <v>4001108</v>
      </c>
      <c r="F14" s="133" t="s">
        <v>1056</v>
      </c>
      <c r="G14" s="137" t="s">
        <v>603</v>
      </c>
      <c r="H14" s="166"/>
    </row>
    <row r="15" spans="1:8" s="156" customFormat="1" ht="15.75" customHeight="1">
      <c r="A15" s="23" t="s">
        <v>21</v>
      </c>
      <c r="B15" s="91" t="s">
        <v>1057</v>
      </c>
      <c r="C15" s="91" t="s">
        <v>1058</v>
      </c>
      <c r="D15" s="42" t="s">
        <v>546</v>
      </c>
      <c r="E15" s="138">
        <v>4001139</v>
      </c>
      <c r="F15" s="133" t="s">
        <v>1059</v>
      </c>
      <c r="G15" s="137" t="s">
        <v>603</v>
      </c>
      <c r="H15" s="166"/>
    </row>
    <row r="16" spans="1:8" s="156" customFormat="1" ht="15.75" customHeight="1">
      <c r="A16" s="23" t="s">
        <v>21</v>
      </c>
      <c r="B16" s="91" t="s">
        <v>1060</v>
      </c>
      <c r="C16" s="91" t="s">
        <v>1061</v>
      </c>
      <c r="D16" s="42" t="s">
        <v>546</v>
      </c>
      <c r="E16" s="138">
        <v>4001143</v>
      </c>
      <c r="F16" s="133" t="s">
        <v>1062</v>
      </c>
      <c r="G16" s="137" t="s">
        <v>603</v>
      </c>
      <c r="H16" s="166"/>
    </row>
    <row r="17" spans="1:8" s="2" customFormat="1" ht="15.75" customHeight="1">
      <c r="A17" s="148" t="s">
        <v>21</v>
      </c>
      <c r="B17" s="152" t="s">
        <v>567</v>
      </c>
      <c r="C17" s="152" t="s">
        <v>421</v>
      </c>
      <c r="D17" s="41" t="s">
        <v>546</v>
      </c>
      <c r="E17" s="26">
        <v>3973904</v>
      </c>
      <c r="F17" s="22" t="s">
        <v>422</v>
      </c>
      <c r="G17" s="36" t="s">
        <v>605</v>
      </c>
      <c r="H17" s="162"/>
    </row>
    <row r="18" spans="1:8" ht="18.75">
      <c r="A18" s="244" t="s">
        <v>303</v>
      </c>
      <c r="B18" s="244"/>
      <c r="C18" s="244"/>
      <c r="D18" s="244"/>
      <c r="E18" s="244"/>
      <c r="F18" s="244"/>
      <c r="G18" s="245"/>
    </row>
    <row r="19" spans="1:8" ht="15.75" customHeight="1">
      <c r="A19" s="49" t="s">
        <v>16</v>
      </c>
      <c r="B19" s="50" t="s">
        <v>568</v>
      </c>
      <c r="C19" s="50" t="s">
        <v>176</v>
      </c>
      <c r="D19" s="41" t="s">
        <v>546</v>
      </c>
      <c r="E19" s="36">
        <v>3927375</v>
      </c>
      <c r="F19" s="50" t="s">
        <v>64</v>
      </c>
      <c r="G19" s="36" t="s">
        <v>603</v>
      </c>
      <c r="H19" s="162"/>
    </row>
    <row r="20" spans="1:8" ht="15.75" customHeight="1">
      <c r="A20" s="23" t="s">
        <v>16</v>
      </c>
      <c r="B20" s="50" t="s">
        <v>235</v>
      </c>
      <c r="C20" s="50" t="s">
        <v>331</v>
      </c>
      <c r="D20" s="41" t="s">
        <v>546</v>
      </c>
      <c r="E20" s="36">
        <v>3927386</v>
      </c>
      <c r="F20" s="50" t="s">
        <v>74</v>
      </c>
      <c r="G20" s="36" t="s">
        <v>603</v>
      </c>
      <c r="H20" s="162"/>
    </row>
    <row r="21" spans="1:8" s="5" customFormat="1" ht="15.75" customHeight="1">
      <c r="A21" s="23" t="s">
        <v>16</v>
      </c>
      <c r="B21" s="16" t="s">
        <v>569</v>
      </c>
      <c r="C21" s="16" t="s">
        <v>331</v>
      </c>
      <c r="D21" s="42" t="s">
        <v>546</v>
      </c>
      <c r="E21" s="34">
        <v>3927397</v>
      </c>
      <c r="F21" s="16" t="s">
        <v>82</v>
      </c>
      <c r="G21" s="34" t="s">
        <v>603</v>
      </c>
      <c r="H21" s="162"/>
    </row>
    <row r="22" spans="1:8" ht="15.75" customHeight="1">
      <c r="A22" s="49" t="s">
        <v>16</v>
      </c>
      <c r="B22" s="50" t="s">
        <v>570</v>
      </c>
      <c r="C22" s="50" t="s">
        <v>332</v>
      </c>
      <c r="D22" s="41" t="s">
        <v>546</v>
      </c>
      <c r="E22" s="36">
        <v>3927449</v>
      </c>
      <c r="F22" s="50" t="s">
        <v>126</v>
      </c>
      <c r="G22" s="36" t="s">
        <v>603</v>
      </c>
      <c r="H22" s="162"/>
    </row>
    <row r="23" spans="1:8" ht="15.75" customHeight="1">
      <c r="A23" s="49" t="s">
        <v>16</v>
      </c>
      <c r="B23" s="50" t="s">
        <v>571</v>
      </c>
      <c r="C23" s="50" t="s">
        <v>222</v>
      </c>
      <c r="D23" s="41" t="s">
        <v>546</v>
      </c>
      <c r="E23" s="36">
        <v>3927480</v>
      </c>
      <c r="F23" s="50" t="s">
        <v>143</v>
      </c>
      <c r="G23" s="36" t="s">
        <v>603</v>
      </c>
      <c r="H23" s="162"/>
    </row>
    <row r="24" spans="1:8" ht="15.75" customHeight="1">
      <c r="A24" s="49" t="s">
        <v>16</v>
      </c>
      <c r="B24" s="50" t="s">
        <v>229</v>
      </c>
      <c r="C24" s="50" t="s">
        <v>222</v>
      </c>
      <c r="D24" s="41" t="s">
        <v>546</v>
      </c>
      <c r="E24" s="36">
        <v>3927481</v>
      </c>
      <c r="F24" s="50" t="s">
        <v>144</v>
      </c>
      <c r="G24" s="36" t="s">
        <v>603</v>
      </c>
      <c r="H24" s="162"/>
    </row>
    <row r="25" spans="1:8" ht="15.75" customHeight="1">
      <c r="A25" s="49" t="s">
        <v>16</v>
      </c>
      <c r="B25" s="50" t="s">
        <v>572</v>
      </c>
      <c r="C25" s="50" t="s">
        <v>660</v>
      </c>
      <c r="D25" s="41" t="s">
        <v>546</v>
      </c>
      <c r="E25" s="36">
        <v>3927483</v>
      </c>
      <c r="F25" s="50" t="s">
        <v>145</v>
      </c>
      <c r="G25" s="36" t="s">
        <v>603</v>
      </c>
      <c r="H25" s="162"/>
    </row>
    <row r="26" spans="1:8" ht="15.75" customHeight="1">
      <c r="A26" s="49" t="s">
        <v>16</v>
      </c>
      <c r="B26" s="50" t="s">
        <v>573</v>
      </c>
      <c r="C26" s="50" t="s">
        <v>237</v>
      </c>
      <c r="D26" s="41" t="s">
        <v>546</v>
      </c>
      <c r="E26" s="36">
        <v>3927485</v>
      </c>
      <c r="F26" s="50" t="s">
        <v>146</v>
      </c>
      <c r="G26" s="36" t="s">
        <v>603</v>
      </c>
      <c r="H26" s="162"/>
    </row>
    <row r="27" spans="1:8" ht="15.75" customHeight="1">
      <c r="A27" s="49" t="s">
        <v>16</v>
      </c>
      <c r="B27" s="50" t="s">
        <v>574</v>
      </c>
      <c r="C27" s="50" t="s">
        <v>247</v>
      </c>
      <c r="D27" s="41" t="s">
        <v>546</v>
      </c>
      <c r="E27" s="36">
        <v>3927487</v>
      </c>
      <c r="F27" s="50" t="s">
        <v>147</v>
      </c>
      <c r="G27" s="36" t="s">
        <v>603</v>
      </c>
      <c r="H27" s="162"/>
    </row>
    <row r="28" spans="1:8" ht="15.75" customHeight="1">
      <c r="A28" s="49" t="s">
        <v>16</v>
      </c>
      <c r="B28" s="50" t="s">
        <v>575</v>
      </c>
      <c r="C28" s="50" t="s">
        <v>20</v>
      </c>
      <c r="D28" s="41" t="s">
        <v>546</v>
      </c>
      <c r="E28" s="36">
        <v>3927502</v>
      </c>
      <c r="F28" s="50" t="s">
        <v>155</v>
      </c>
      <c r="G28" s="36" t="s">
        <v>603</v>
      </c>
      <c r="H28" s="162"/>
    </row>
    <row r="29" spans="1:8" s="5" customFormat="1" ht="15.75" customHeight="1">
      <c r="A29" s="23" t="s">
        <v>16</v>
      </c>
      <c r="B29" s="134" t="s">
        <v>1063</v>
      </c>
      <c r="C29" s="135" t="s">
        <v>1064</v>
      </c>
      <c r="D29" s="42" t="s">
        <v>546</v>
      </c>
      <c r="E29" s="138">
        <v>4001064</v>
      </c>
      <c r="F29" s="133" t="s">
        <v>1065</v>
      </c>
      <c r="G29" s="137" t="s">
        <v>603</v>
      </c>
      <c r="H29" s="166"/>
    </row>
    <row r="30" spans="1:8" s="5" customFormat="1" ht="15.75" customHeight="1">
      <c r="A30" s="23" t="s">
        <v>16</v>
      </c>
      <c r="B30" s="134" t="s">
        <v>1066</v>
      </c>
      <c r="C30" s="135" t="s">
        <v>1064</v>
      </c>
      <c r="D30" s="42" t="s">
        <v>546</v>
      </c>
      <c r="E30" s="138">
        <v>4001066</v>
      </c>
      <c r="F30" s="133" t="s">
        <v>1067</v>
      </c>
      <c r="G30" s="137" t="s">
        <v>603</v>
      </c>
      <c r="H30" s="166"/>
    </row>
    <row r="31" spans="1:8" s="5" customFormat="1" ht="15.75" customHeight="1">
      <c r="A31" s="23" t="s">
        <v>16</v>
      </c>
      <c r="B31" s="134" t="s">
        <v>1068</v>
      </c>
      <c r="C31" s="135" t="s">
        <v>1064</v>
      </c>
      <c r="D31" s="42" t="s">
        <v>546</v>
      </c>
      <c r="E31" s="138">
        <v>4001068</v>
      </c>
      <c r="F31" s="133" t="s">
        <v>1069</v>
      </c>
      <c r="G31" s="137" t="s">
        <v>603</v>
      </c>
      <c r="H31" s="166"/>
    </row>
    <row r="32" spans="1:8" s="5" customFormat="1" ht="15.75" customHeight="1">
      <c r="A32" s="23" t="s">
        <v>16</v>
      </c>
      <c r="B32" s="134" t="s">
        <v>1070</v>
      </c>
      <c r="C32" s="135" t="s">
        <v>1064</v>
      </c>
      <c r="D32" s="42" t="s">
        <v>546</v>
      </c>
      <c r="E32" s="138">
        <v>4001070</v>
      </c>
      <c r="F32" s="133" t="s">
        <v>1071</v>
      </c>
      <c r="G32" s="137" t="s">
        <v>603</v>
      </c>
      <c r="H32" s="166"/>
    </row>
    <row r="33" spans="1:8" s="5" customFormat="1" ht="15.75" customHeight="1">
      <c r="A33" s="23" t="s">
        <v>16</v>
      </c>
      <c r="B33" s="134" t="s">
        <v>1072</v>
      </c>
      <c r="C33" s="135" t="s">
        <v>1064</v>
      </c>
      <c r="D33" s="42" t="s">
        <v>546</v>
      </c>
      <c r="E33" s="138">
        <v>4001072</v>
      </c>
      <c r="F33" s="133" t="s">
        <v>1073</v>
      </c>
      <c r="G33" s="137" t="s">
        <v>603</v>
      </c>
      <c r="H33" s="166"/>
    </row>
    <row r="34" spans="1:8" s="5" customFormat="1" ht="15.75" customHeight="1">
      <c r="A34" s="23" t="s">
        <v>16</v>
      </c>
      <c r="B34" s="134" t="s">
        <v>1074</v>
      </c>
      <c r="C34" s="135" t="s">
        <v>1064</v>
      </c>
      <c r="D34" s="42" t="s">
        <v>546</v>
      </c>
      <c r="E34" s="138">
        <v>4001074</v>
      </c>
      <c r="F34" s="133" t="s">
        <v>1075</v>
      </c>
      <c r="G34" s="137" t="s">
        <v>603</v>
      </c>
      <c r="H34" s="166"/>
    </row>
    <row r="35" spans="1:8" ht="15.75" customHeight="1">
      <c r="A35" s="148" t="s">
        <v>16</v>
      </c>
      <c r="B35" s="152" t="s">
        <v>423</v>
      </c>
      <c r="C35" s="152" t="s">
        <v>661</v>
      </c>
      <c r="D35" s="41" t="s">
        <v>546</v>
      </c>
      <c r="E35" s="26">
        <v>3955191</v>
      </c>
      <c r="F35" s="22" t="s">
        <v>424</v>
      </c>
      <c r="G35" s="36" t="s">
        <v>605</v>
      </c>
      <c r="H35" s="162"/>
    </row>
    <row r="36" spans="1:8" ht="31.5" customHeight="1">
      <c r="A36" s="148" t="s">
        <v>16</v>
      </c>
      <c r="B36" s="152" t="s">
        <v>576</v>
      </c>
      <c r="C36" s="152" t="s">
        <v>662</v>
      </c>
      <c r="D36" s="41" t="s">
        <v>546</v>
      </c>
      <c r="E36" s="26">
        <v>3955186</v>
      </c>
      <c r="F36" s="22" t="s">
        <v>425</v>
      </c>
      <c r="G36" s="36" t="s">
        <v>605</v>
      </c>
      <c r="H36" s="162"/>
    </row>
    <row r="37" spans="1:8" ht="18.75">
      <c r="A37" s="244" t="s">
        <v>304</v>
      </c>
      <c r="B37" s="244"/>
      <c r="C37" s="244"/>
      <c r="D37" s="244"/>
      <c r="E37" s="244"/>
      <c r="F37" s="244"/>
      <c r="G37" s="245"/>
    </row>
    <row r="38" spans="1:8" ht="15.75" customHeight="1">
      <c r="A38" s="49" t="s">
        <v>3</v>
      </c>
      <c r="B38" s="54" t="s">
        <v>577</v>
      </c>
      <c r="C38" s="54" t="s">
        <v>658</v>
      </c>
      <c r="D38" s="41" t="s">
        <v>546</v>
      </c>
      <c r="E38" s="36">
        <v>3729284</v>
      </c>
      <c r="F38" s="53" t="s">
        <v>32</v>
      </c>
      <c r="G38" s="36" t="s">
        <v>603</v>
      </c>
      <c r="H38" s="162"/>
    </row>
    <row r="39" spans="1:8" ht="15.75" customHeight="1">
      <c r="A39" s="49" t="s">
        <v>3</v>
      </c>
      <c r="B39" s="54" t="s">
        <v>578</v>
      </c>
      <c r="C39" s="54" t="s">
        <v>333</v>
      </c>
      <c r="D39" s="41" t="s">
        <v>546</v>
      </c>
      <c r="E39" s="36">
        <v>3902856</v>
      </c>
      <c r="F39" s="53" t="s">
        <v>157</v>
      </c>
      <c r="G39" s="36" t="s">
        <v>603</v>
      </c>
      <c r="H39" s="162"/>
    </row>
    <row r="40" spans="1:8" ht="15.75" customHeight="1">
      <c r="A40" s="49" t="s">
        <v>3</v>
      </c>
      <c r="B40" s="54" t="s">
        <v>579</v>
      </c>
      <c r="C40" s="54" t="s">
        <v>334</v>
      </c>
      <c r="D40" s="41" t="s">
        <v>546</v>
      </c>
      <c r="E40" s="36">
        <v>3860782</v>
      </c>
      <c r="F40" s="53" t="s">
        <v>51</v>
      </c>
      <c r="G40" s="36" t="s">
        <v>603</v>
      </c>
      <c r="H40" s="162"/>
    </row>
    <row r="41" spans="1:8" ht="15.75" customHeight="1">
      <c r="A41" s="49" t="s">
        <v>3</v>
      </c>
      <c r="B41" s="54" t="s">
        <v>580</v>
      </c>
      <c r="C41" s="54" t="s">
        <v>335</v>
      </c>
      <c r="D41" s="41" t="s">
        <v>546</v>
      </c>
      <c r="E41" s="36">
        <v>3273615</v>
      </c>
      <c r="F41" s="53" t="s">
        <v>57</v>
      </c>
      <c r="G41" s="36" t="s">
        <v>603</v>
      </c>
    </row>
    <row r="42" spans="1:8" ht="15.75" customHeight="1">
      <c r="A42" s="49" t="s">
        <v>3</v>
      </c>
      <c r="B42" s="50" t="s">
        <v>581</v>
      </c>
      <c r="C42" s="50" t="s">
        <v>331</v>
      </c>
      <c r="D42" s="41" t="s">
        <v>546</v>
      </c>
      <c r="E42" s="36">
        <v>3927385</v>
      </c>
      <c r="F42" s="50" t="s">
        <v>73</v>
      </c>
      <c r="G42" s="36" t="s">
        <v>603</v>
      </c>
      <c r="H42" s="162"/>
    </row>
    <row r="43" spans="1:8" ht="15.75" customHeight="1">
      <c r="A43" s="246" t="s">
        <v>3</v>
      </c>
      <c r="B43" s="248" t="s">
        <v>582</v>
      </c>
      <c r="C43" s="248" t="s">
        <v>237</v>
      </c>
      <c r="D43" s="41" t="s">
        <v>546</v>
      </c>
      <c r="E43" s="37">
        <v>3927393</v>
      </c>
      <c r="F43" s="50" t="s">
        <v>80</v>
      </c>
      <c r="G43" s="36" t="s">
        <v>603</v>
      </c>
      <c r="H43" s="162"/>
    </row>
    <row r="44" spans="1:8" ht="15.75" customHeight="1">
      <c r="A44" s="245"/>
      <c r="B44" s="220"/>
      <c r="C44" s="220"/>
      <c r="D44" s="41" t="s">
        <v>547</v>
      </c>
      <c r="E44" s="249" t="str">
        <f>HYPERLINK("https://ntu.ebook.hyread.com.tw/bookDetail.jsp?id=125689","HyRead eBook ")</f>
        <v xml:space="preserve">HyRead eBook </v>
      </c>
      <c r="F44" s="245"/>
      <c r="G44" s="25" t="s">
        <v>605</v>
      </c>
    </row>
    <row r="45" spans="1:8" ht="15.75" customHeight="1">
      <c r="A45" s="49" t="s">
        <v>3</v>
      </c>
      <c r="B45" s="50" t="s">
        <v>191</v>
      </c>
      <c r="C45" s="50" t="s">
        <v>331</v>
      </c>
      <c r="D45" s="41" t="s">
        <v>546</v>
      </c>
      <c r="E45" s="36">
        <v>3927405</v>
      </c>
      <c r="F45" s="50" t="s">
        <v>91</v>
      </c>
      <c r="G45" s="36" t="s">
        <v>603</v>
      </c>
      <c r="H45" s="162"/>
    </row>
    <row r="46" spans="1:8" ht="15.75" customHeight="1">
      <c r="A46" s="246" t="s">
        <v>3</v>
      </c>
      <c r="B46" s="248" t="s">
        <v>583</v>
      </c>
      <c r="C46" s="248" t="s">
        <v>331</v>
      </c>
      <c r="D46" s="41" t="s">
        <v>546</v>
      </c>
      <c r="E46" s="36">
        <v>3927422</v>
      </c>
      <c r="F46" s="50" t="s">
        <v>108</v>
      </c>
      <c r="G46" s="36" t="s">
        <v>603</v>
      </c>
      <c r="H46" s="162"/>
    </row>
    <row r="47" spans="1:8" ht="15.75" customHeight="1">
      <c r="A47" s="245"/>
      <c r="B47" s="220"/>
      <c r="C47" s="220"/>
      <c r="D47" s="41" t="s">
        <v>547</v>
      </c>
      <c r="E47" s="249" t="str">
        <f>HYPERLINK("https://ntu.ebook.hyread.com.tw/bookDetail.jsp?id=199258","HyRead eBook ")</f>
        <v xml:space="preserve">HyRead eBook </v>
      </c>
      <c r="F47" s="245"/>
      <c r="G47" s="25" t="s">
        <v>605</v>
      </c>
    </row>
    <row r="48" spans="1:8" ht="15.75" customHeight="1">
      <c r="A48" s="49" t="s">
        <v>3</v>
      </c>
      <c r="B48" s="50" t="s">
        <v>584</v>
      </c>
      <c r="C48" s="50" t="s">
        <v>208</v>
      </c>
      <c r="D48" s="41" t="s">
        <v>546</v>
      </c>
      <c r="E48" s="36">
        <v>3927443</v>
      </c>
      <c r="F48" s="50" t="s">
        <v>123</v>
      </c>
      <c r="G48" s="36" t="s">
        <v>603</v>
      </c>
      <c r="H48" s="162"/>
    </row>
    <row r="49" spans="1:8" ht="15.75" customHeight="1">
      <c r="A49" s="49" t="s">
        <v>3</v>
      </c>
      <c r="B49" s="50" t="s">
        <v>585</v>
      </c>
      <c r="C49" s="50" t="s">
        <v>215</v>
      </c>
      <c r="D49" s="41" t="s">
        <v>546</v>
      </c>
      <c r="E49" s="36">
        <v>3927465</v>
      </c>
      <c r="F49" s="50" t="s">
        <v>135</v>
      </c>
      <c r="G49" s="36" t="s">
        <v>603</v>
      </c>
      <c r="H49" s="162"/>
    </row>
    <row r="50" spans="1:8" ht="15.75" customHeight="1">
      <c r="A50" s="24" t="s">
        <v>3</v>
      </c>
      <c r="B50" s="50" t="s">
        <v>586</v>
      </c>
      <c r="C50" s="50" t="s">
        <v>663</v>
      </c>
      <c r="D50" s="41" t="s">
        <v>546</v>
      </c>
      <c r="E50" s="36">
        <v>3927489</v>
      </c>
      <c r="F50" s="50" t="s">
        <v>148</v>
      </c>
      <c r="G50" s="36" t="s">
        <v>603</v>
      </c>
      <c r="H50" s="162"/>
    </row>
    <row r="51" spans="1:8" ht="31.5" customHeight="1">
      <c r="A51" s="24" t="s">
        <v>3</v>
      </c>
      <c r="B51" s="55" t="s">
        <v>587</v>
      </c>
      <c r="C51" s="55" t="s">
        <v>363</v>
      </c>
      <c r="D51" s="41" t="s">
        <v>546</v>
      </c>
      <c r="E51" s="26">
        <v>3972239</v>
      </c>
      <c r="F51" s="21" t="s">
        <v>393</v>
      </c>
      <c r="G51" s="36" t="s">
        <v>603</v>
      </c>
      <c r="H51" s="162"/>
    </row>
    <row r="52" spans="1:8" s="5" customFormat="1" ht="31.5" customHeight="1">
      <c r="A52" s="23" t="s">
        <v>3</v>
      </c>
      <c r="B52" s="47" t="s">
        <v>588</v>
      </c>
      <c r="C52" s="47" t="s">
        <v>664</v>
      </c>
      <c r="D52" s="42" t="s">
        <v>546</v>
      </c>
      <c r="E52" s="34">
        <v>3972247</v>
      </c>
      <c r="F52" s="35" t="s">
        <v>394</v>
      </c>
      <c r="G52" s="36" t="s">
        <v>603</v>
      </c>
      <c r="H52" s="166"/>
    </row>
    <row r="53" spans="1:8" ht="15.75" customHeight="1">
      <c r="A53" s="24" t="s">
        <v>3</v>
      </c>
      <c r="B53" s="55" t="s">
        <v>593</v>
      </c>
      <c r="C53" s="55" t="s">
        <v>364</v>
      </c>
      <c r="D53" s="41" t="s">
        <v>546</v>
      </c>
      <c r="E53" s="26">
        <v>3972238</v>
      </c>
      <c r="F53" s="21" t="s">
        <v>395</v>
      </c>
      <c r="G53" s="36" t="s">
        <v>603</v>
      </c>
      <c r="H53" s="162"/>
    </row>
    <row r="54" spans="1:8" ht="15.75" customHeight="1">
      <c r="A54" s="24" t="s">
        <v>3</v>
      </c>
      <c r="B54" s="55" t="s">
        <v>595</v>
      </c>
      <c r="C54" s="30" t="s">
        <v>430</v>
      </c>
      <c r="D54" s="41" t="s">
        <v>546</v>
      </c>
      <c r="E54" s="26">
        <v>3973899</v>
      </c>
      <c r="F54" s="22" t="s">
        <v>431</v>
      </c>
      <c r="G54" s="36" t="s">
        <v>603</v>
      </c>
      <c r="H54" s="162"/>
    </row>
    <row r="55" spans="1:8" s="5" customFormat="1" ht="15.75" customHeight="1">
      <c r="A55" s="23" t="s">
        <v>3</v>
      </c>
      <c r="B55" s="91" t="s">
        <v>1076</v>
      </c>
      <c r="C55" s="91" t="s">
        <v>1077</v>
      </c>
      <c r="D55" s="42" t="s">
        <v>546</v>
      </c>
      <c r="E55" s="138">
        <v>4001106</v>
      </c>
      <c r="F55" s="133" t="s">
        <v>1078</v>
      </c>
      <c r="G55" s="137" t="s">
        <v>603</v>
      </c>
      <c r="H55" s="166"/>
    </row>
    <row r="56" spans="1:8" s="5" customFormat="1" ht="15.75" customHeight="1">
      <c r="A56" s="23" t="s">
        <v>3</v>
      </c>
      <c r="B56" s="91" t="s">
        <v>1079</v>
      </c>
      <c r="C56" s="91" t="s">
        <v>1080</v>
      </c>
      <c r="D56" s="42" t="s">
        <v>546</v>
      </c>
      <c r="E56" s="138">
        <v>4001115</v>
      </c>
      <c r="F56" s="133" t="s">
        <v>1081</v>
      </c>
      <c r="G56" s="137" t="s">
        <v>603</v>
      </c>
      <c r="H56" s="166"/>
    </row>
    <row r="57" spans="1:8" s="5" customFormat="1" ht="31.5" customHeight="1">
      <c r="A57" s="23" t="s">
        <v>3</v>
      </c>
      <c r="B57" s="135" t="s">
        <v>1082</v>
      </c>
      <c r="C57" s="132" t="s">
        <v>1083</v>
      </c>
      <c r="D57" s="42" t="s">
        <v>546</v>
      </c>
      <c r="E57" s="137">
        <v>4001141</v>
      </c>
      <c r="F57" s="153">
        <v>177.23631</v>
      </c>
      <c r="G57" s="137" t="s">
        <v>603</v>
      </c>
      <c r="H57" s="166"/>
    </row>
    <row r="58" spans="1:8" ht="31.5" customHeight="1">
      <c r="A58" s="24" t="s">
        <v>3</v>
      </c>
      <c r="B58" s="152" t="s">
        <v>594</v>
      </c>
      <c r="C58" s="152" t="s">
        <v>426</v>
      </c>
      <c r="D58" s="41" t="s">
        <v>546</v>
      </c>
      <c r="E58" s="26">
        <v>3973887</v>
      </c>
      <c r="F58" s="22" t="s">
        <v>427</v>
      </c>
      <c r="G58" s="36" t="s">
        <v>605</v>
      </c>
      <c r="H58" s="162"/>
    </row>
    <row r="59" spans="1:8" ht="15.75" customHeight="1">
      <c r="A59" s="24" t="s">
        <v>3</v>
      </c>
      <c r="B59" s="152" t="s">
        <v>428</v>
      </c>
      <c r="C59" s="152" t="s">
        <v>419</v>
      </c>
      <c r="D59" s="41" t="s">
        <v>546</v>
      </c>
      <c r="E59" s="26">
        <v>3974514</v>
      </c>
      <c r="F59" s="22" t="s">
        <v>429</v>
      </c>
      <c r="G59" s="36" t="s">
        <v>605</v>
      </c>
      <c r="H59" s="162"/>
    </row>
    <row r="60" spans="1:8" ht="15.75" customHeight="1">
      <c r="A60" s="24" t="s">
        <v>3</v>
      </c>
      <c r="B60" s="152" t="s">
        <v>432</v>
      </c>
      <c r="C60" s="30" t="s">
        <v>535</v>
      </c>
      <c r="D60" s="41" t="s">
        <v>546</v>
      </c>
      <c r="E60" s="26">
        <v>3973867</v>
      </c>
      <c r="F60" s="22" t="s">
        <v>433</v>
      </c>
      <c r="G60" s="36" t="s">
        <v>605</v>
      </c>
      <c r="H60" s="162"/>
    </row>
    <row r="61" spans="1:8" ht="18.75">
      <c r="A61" s="244" t="s">
        <v>305</v>
      </c>
      <c r="B61" s="244"/>
      <c r="C61" s="244"/>
      <c r="D61" s="244"/>
      <c r="E61" s="244"/>
      <c r="F61" s="244"/>
      <c r="G61" s="245"/>
    </row>
    <row r="62" spans="1:8" ht="15.75" customHeight="1">
      <c r="A62" s="49" t="s">
        <v>11</v>
      </c>
      <c r="B62" s="50" t="s">
        <v>596</v>
      </c>
      <c r="C62" s="50" t="s">
        <v>336</v>
      </c>
      <c r="D62" s="41" t="s">
        <v>546</v>
      </c>
      <c r="E62" s="36">
        <v>3927387</v>
      </c>
      <c r="F62" s="50" t="s">
        <v>75</v>
      </c>
      <c r="G62" s="36" t="s">
        <v>603</v>
      </c>
      <c r="H62" s="162"/>
    </row>
    <row r="63" spans="1:8" ht="15.75" customHeight="1">
      <c r="A63" s="49" t="s">
        <v>11</v>
      </c>
      <c r="B63" s="50" t="s">
        <v>597</v>
      </c>
      <c r="C63" s="50" t="s">
        <v>337</v>
      </c>
      <c r="D63" s="41" t="s">
        <v>546</v>
      </c>
      <c r="E63" s="36">
        <v>3927450</v>
      </c>
      <c r="F63" s="50" t="s">
        <v>127</v>
      </c>
      <c r="G63" s="36" t="s">
        <v>603</v>
      </c>
      <c r="H63" s="162"/>
    </row>
    <row r="64" spans="1:8" ht="31.5" customHeight="1">
      <c r="A64" s="49" t="s">
        <v>11</v>
      </c>
      <c r="B64" s="50" t="s">
        <v>598</v>
      </c>
      <c r="C64" s="50" t="s">
        <v>338</v>
      </c>
      <c r="D64" s="41" t="s">
        <v>546</v>
      </c>
      <c r="E64" s="36">
        <v>3927453</v>
      </c>
      <c r="F64" s="50" t="s">
        <v>129</v>
      </c>
      <c r="G64" s="36" t="s">
        <v>603</v>
      </c>
      <c r="H64" s="162"/>
    </row>
    <row r="65" spans="1:8" ht="15.75" customHeight="1">
      <c r="A65" s="49" t="s">
        <v>11</v>
      </c>
      <c r="B65" s="50" t="s">
        <v>599</v>
      </c>
      <c r="C65" s="50" t="s">
        <v>19</v>
      </c>
      <c r="D65" s="41" t="s">
        <v>546</v>
      </c>
      <c r="E65" s="36">
        <v>3927498</v>
      </c>
      <c r="F65" s="50" t="s">
        <v>153</v>
      </c>
      <c r="G65" s="36" t="s">
        <v>603</v>
      </c>
      <c r="H65" s="162"/>
    </row>
    <row r="66" spans="1:8" ht="15.75" customHeight="1">
      <c r="A66" s="49" t="s">
        <v>11</v>
      </c>
      <c r="B66" s="50" t="s">
        <v>226</v>
      </c>
      <c r="C66" s="50" t="s">
        <v>19</v>
      </c>
      <c r="D66" s="41" t="s">
        <v>546</v>
      </c>
      <c r="E66" s="36">
        <v>3927500</v>
      </c>
      <c r="F66" s="50" t="s">
        <v>154</v>
      </c>
      <c r="G66" s="36" t="s">
        <v>603</v>
      </c>
      <c r="H66" s="162"/>
    </row>
    <row r="67" spans="1:8" ht="15.75" customHeight="1">
      <c r="A67" s="49" t="s">
        <v>11</v>
      </c>
      <c r="B67" s="55" t="s">
        <v>600</v>
      </c>
      <c r="C67" s="55" t="s">
        <v>665</v>
      </c>
      <c r="D67" s="41" t="s">
        <v>546</v>
      </c>
      <c r="E67" s="26">
        <v>3974525</v>
      </c>
      <c r="F67" s="22" t="s">
        <v>434</v>
      </c>
      <c r="G67" s="36" t="s">
        <v>603</v>
      </c>
      <c r="H67" s="162"/>
    </row>
    <row r="68" spans="1:8" s="5" customFormat="1" ht="15.75" customHeight="1">
      <c r="A68" s="23" t="s">
        <v>1090</v>
      </c>
      <c r="B68" s="135" t="s">
        <v>1084</v>
      </c>
      <c r="C68" s="135" t="s">
        <v>1085</v>
      </c>
      <c r="D68" s="42" t="s">
        <v>546</v>
      </c>
      <c r="E68" s="138">
        <v>4001161</v>
      </c>
      <c r="F68" s="133" t="s">
        <v>1086</v>
      </c>
      <c r="G68" s="137" t="s">
        <v>603</v>
      </c>
      <c r="H68" s="166"/>
    </row>
    <row r="69" spans="1:8" s="157" customFormat="1" ht="31.5" customHeight="1">
      <c r="A69" s="23" t="s">
        <v>1090</v>
      </c>
      <c r="B69" s="134" t="s">
        <v>1087</v>
      </c>
      <c r="C69" s="134" t="s">
        <v>1088</v>
      </c>
      <c r="D69" s="42" t="s">
        <v>546</v>
      </c>
      <c r="E69" s="137">
        <v>4001055</v>
      </c>
      <c r="F69" s="153" t="s">
        <v>1089</v>
      </c>
      <c r="G69" s="137" t="s">
        <v>603</v>
      </c>
      <c r="H69" s="167"/>
    </row>
    <row r="70" spans="1:8" ht="18.75">
      <c r="A70" s="244" t="s">
        <v>306</v>
      </c>
      <c r="B70" s="244"/>
      <c r="C70" s="244"/>
      <c r="D70" s="244"/>
      <c r="E70" s="244"/>
      <c r="F70" s="244"/>
      <c r="G70" s="245"/>
    </row>
    <row r="71" spans="1:8" ht="15.75" customHeight="1">
      <c r="A71" s="49" t="s">
        <v>4</v>
      </c>
      <c r="B71" s="54" t="s">
        <v>601</v>
      </c>
      <c r="C71" s="54" t="s">
        <v>339</v>
      </c>
      <c r="D71" s="41" t="s">
        <v>546</v>
      </c>
      <c r="E71" s="36">
        <v>3613001</v>
      </c>
      <c r="F71" s="53" t="s">
        <v>33</v>
      </c>
      <c r="G71" s="36" t="s">
        <v>603</v>
      </c>
      <c r="H71" s="162"/>
    </row>
    <row r="72" spans="1:8" ht="31.5" customHeight="1">
      <c r="A72" s="49" t="s">
        <v>4</v>
      </c>
      <c r="B72" s="54" t="s">
        <v>170</v>
      </c>
      <c r="C72" s="54" t="s">
        <v>341</v>
      </c>
      <c r="D72" s="41" t="s">
        <v>546</v>
      </c>
      <c r="E72" s="36">
        <v>3649896</v>
      </c>
      <c r="F72" s="53" t="s">
        <v>53</v>
      </c>
      <c r="G72" s="36" t="s">
        <v>603</v>
      </c>
      <c r="H72" s="162"/>
    </row>
    <row r="73" spans="1:8" ht="15.75" customHeight="1">
      <c r="A73" s="49" t="s">
        <v>4</v>
      </c>
      <c r="B73" s="50" t="s">
        <v>186</v>
      </c>
      <c r="C73" s="50" t="s">
        <v>343</v>
      </c>
      <c r="D73" s="41" t="s">
        <v>546</v>
      </c>
      <c r="E73" s="36">
        <v>3927395</v>
      </c>
      <c r="F73" s="50" t="s">
        <v>83</v>
      </c>
      <c r="G73" s="36" t="s">
        <v>603</v>
      </c>
      <c r="H73" s="162"/>
    </row>
    <row r="74" spans="1:8" ht="15.75" customHeight="1">
      <c r="A74" s="49" t="s">
        <v>4</v>
      </c>
      <c r="B74" s="50" t="s">
        <v>519</v>
      </c>
      <c r="C74" s="50" t="s">
        <v>344</v>
      </c>
      <c r="D74" s="41" t="s">
        <v>546</v>
      </c>
      <c r="E74" s="36">
        <v>3927400</v>
      </c>
      <c r="F74" s="50" t="s">
        <v>87</v>
      </c>
      <c r="G74" s="36" t="s">
        <v>603</v>
      </c>
      <c r="H74" s="162"/>
    </row>
    <row r="75" spans="1:8" ht="31.5" customHeight="1">
      <c r="A75" s="49" t="s">
        <v>4</v>
      </c>
      <c r="B75" s="50" t="s">
        <v>190</v>
      </c>
      <c r="C75" s="50" t="s">
        <v>345</v>
      </c>
      <c r="D75" s="41" t="s">
        <v>546</v>
      </c>
      <c r="E75" s="36">
        <v>3927403</v>
      </c>
      <c r="F75" s="50" t="s">
        <v>90</v>
      </c>
      <c r="G75" s="36" t="s">
        <v>603</v>
      </c>
      <c r="H75" s="162"/>
    </row>
    <row r="76" spans="1:8" ht="15.75" customHeight="1">
      <c r="A76" s="49" t="s">
        <v>4</v>
      </c>
      <c r="B76" s="50" t="s">
        <v>192</v>
      </c>
      <c r="C76" s="50" t="s">
        <v>346</v>
      </c>
      <c r="D76" s="41" t="s">
        <v>546</v>
      </c>
      <c r="E76" s="36">
        <v>3927406</v>
      </c>
      <c r="F76" s="50" t="s">
        <v>93</v>
      </c>
      <c r="G76" s="36" t="s">
        <v>603</v>
      </c>
      <c r="H76" s="162"/>
    </row>
    <row r="77" spans="1:8" ht="31.5" customHeight="1">
      <c r="A77" s="49" t="s">
        <v>4</v>
      </c>
      <c r="B77" s="50" t="s">
        <v>193</v>
      </c>
      <c r="C77" s="50" t="s">
        <v>347</v>
      </c>
      <c r="D77" s="41" t="s">
        <v>546</v>
      </c>
      <c r="E77" s="36">
        <v>3927407</v>
      </c>
      <c r="F77" s="50" t="s">
        <v>94</v>
      </c>
      <c r="G77" s="36" t="s">
        <v>603</v>
      </c>
      <c r="H77" s="162"/>
    </row>
    <row r="78" spans="1:8" ht="15.75" customHeight="1">
      <c r="A78" s="252" t="s">
        <v>4</v>
      </c>
      <c r="B78" s="258" t="s">
        <v>1248</v>
      </c>
      <c r="C78" s="258" t="s">
        <v>520</v>
      </c>
      <c r="D78" s="41" t="s">
        <v>546</v>
      </c>
      <c r="E78" s="36">
        <v>3927424</v>
      </c>
      <c r="F78" s="50" t="s">
        <v>109</v>
      </c>
      <c r="G78" s="36" t="s">
        <v>603</v>
      </c>
      <c r="H78" s="162"/>
    </row>
    <row r="79" spans="1:8" ht="15.75" customHeight="1">
      <c r="A79" s="238"/>
      <c r="B79" s="254"/>
      <c r="C79" s="254"/>
      <c r="D79" s="41" t="s">
        <v>1231</v>
      </c>
      <c r="E79" s="257" t="s">
        <v>1247</v>
      </c>
      <c r="F79" s="251"/>
      <c r="G79" s="36" t="s">
        <v>605</v>
      </c>
    </row>
    <row r="80" spans="1:8" ht="15.75" customHeight="1">
      <c r="A80" s="49" t="s">
        <v>4</v>
      </c>
      <c r="B80" s="50" t="s">
        <v>202</v>
      </c>
      <c r="C80" s="50" t="s">
        <v>666</v>
      </c>
      <c r="D80" s="41" t="s">
        <v>546</v>
      </c>
      <c r="E80" s="36">
        <v>3927431</v>
      </c>
      <c r="F80" s="50" t="s">
        <v>116</v>
      </c>
      <c r="G80" s="36" t="s">
        <v>605</v>
      </c>
      <c r="H80" s="162"/>
    </row>
    <row r="81" spans="1:8" ht="15.75" customHeight="1">
      <c r="A81" s="246" t="s">
        <v>4</v>
      </c>
      <c r="B81" s="248" t="s">
        <v>203</v>
      </c>
      <c r="C81" s="248" t="s">
        <v>204</v>
      </c>
      <c r="D81" s="41" t="s">
        <v>546</v>
      </c>
      <c r="E81" s="36">
        <v>3927433</v>
      </c>
      <c r="F81" s="50" t="s">
        <v>118</v>
      </c>
      <c r="G81" s="36" t="s">
        <v>603</v>
      </c>
      <c r="H81" s="162"/>
    </row>
    <row r="82" spans="1:8" ht="15.75" customHeight="1">
      <c r="A82" s="245"/>
      <c r="B82" s="220"/>
      <c r="C82" s="220"/>
      <c r="D82" s="41" t="s">
        <v>547</v>
      </c>
      <c r="E82" s="249" t="str">
        <f>HYPERLINK("https://www.airitibooks.com/Detail/Detail?PublicationID=P20180420031","iRead eBooks ")</f>
        <v xml:space="preserve">iRead eBooks </v>
      </c>
      <c r="F82" s="245"/>
      <c r="G82" s="25" t="s">
        <v>605</v>
      </c>
    </row>
    <row r="83" spans="1:8" ht="15.75" customHeight="1">
      <c r="A83" s="49" t="s">
        <v>4</v>
      </c>
      <c r="B83" s="50" t="s">
        <v>606</v>
      </c>
      <c r="C83" s="50" t="s">
        <v>244</v>
      </c>
      <c r="D83" s="41" t="s">
        <v>546</v>
      </c>
      <c r="E83" s="36">
        <v>3927439</v>
      </c>
      <c r="F83" s="50" t="s">
        <v>121</v>
      </c>
      <c r="G83" s="36" t="s">
        <v>603</v>
      </c>
      <c r="H83" s="162"/>
    </row>
    <row r="84" spans="1:8" ht="15.75" customHeight="1">
      <c r="A84" s="49" t="s">
        <v>4</v>
      </c>
      <c r="B84" s="50" t="s">
        <v>607</v>
      </c>
      <c r="C84" s="50" t="s">
        <v>667</v>
      </c>
      <c r="D84" s="41" t="s">
        <v>546</v>
      </c>
      <c r="E84" s="36">
        <v>3927455</v>
      </c>
      <c r="F84" s="50" t="s">
        <v>130</v>
      </c>
      <c r="G84" s="36" t="s">
        <v>603</v>
      </c>
      <c r="H84" s="162"/>
    </row>
    <row r="85" spans="1:8" ht="15.75" customHeight="1">
      <c r="A85" s="49" t="s">
        <v>4</v>
      </c>
      <c r="B85" s="50" t="s">
        <v>608</v>
      </c>
      <c r="C85" s="50" t="s">
        <v>216</v>
      </c>
      <c r="D85" s="41" t="s">
        <v>546</v>
      </c>
      <c r="E85" s="36">
        <v>3927467</v>
      </c>
      <c r="F85" s="50" t="s">
        <v>136</v>
      </c>
      <c r="G85" s="36" t="s">
        <v>603</v>
      </c>
      <c r="H85" s="162"/>
    </row>
    <row r="86" spans="1:8" ht="15.75" customHeight="1">
      <c r="A86" s="49" t="s">
        <v>4</v>
      </c>
      <c r="B86" s="15" t="s">
        <v>609</v>
      </c>
      <c r="C86" s="50" t="s">
        <v>667</v>
      </c>
      <c r="D86" s="41" t="s">
        <v>546</v>
      </c>
      <c r="E86" s="36">
        <v>3927471</v>
      </c>
      <c r="F86" s="50" t="s">
        <v>138</v>
      </c>
      <c r="G86" s="36" t="s">
        <v>603</v>
      </c>
      <c r="H86" s="162"/>
    </row>
    <row r="87" spans="1:8" ht="15.75" customHeight="1">
      <c r="A87" s="49" t="s">
        <v>4</v>
      </c>
      <c r="B87" s="15" t="s">
        <v>610</v>
      </c>
      <c r="C87" s="50" t="s">
        <v>246</v>
      </c>
      <c r="D87" s="41" t="s">
        <v>546</v>
      </c>
      <c r="E87" s="36">
        <v>3927473</v>
      </c>
      <c r="F87" s="50" t="s">
        <v>139</v>
      </c>
      <c r="G87" s="36" t="s">
        <v>603</v>
      </c>
      <c r="H87" s="162"/>
    </row>
    <row r="88" spans="1:8" ht="31.5" customHeight="1">
      <c r="A88" s="49" t="s">
        <v>4</v>
      </c>
      <c r="B88" s="55" t="s">
        <v>611</v>
      </c>
      <c r="C88" s="55" t="s">
        <v>435</v>
      </c>
      <c r="D88" s="41" t="s">
        <v>546</v>
      </c>
      <c r="E88" s="26">
        <v>3974757</v>
      </c>
      <c r="F88" s="22" t="s">
        <v>436</v>
      </c>
      <c r="G88" s="36" t="s">
        <v>603</v>
      </c>
      <c r="H88" s="162"/>
    </row>
    <row r="89" spans="1:8" ht="15.75" customHeight="1">
      <c r="A89" s="49" t="s">
        <v>4</v>
      </c>
      <c r="B89" s="55" t="s">
        <v>612</v>
      </c>
      <c r="C89" s="55" t="s">
        <v>668</v>
      </c>
      <c r="D89" s="41" t="s">
        <v>546</v>
      </c>
      <c r="E89" s="26">
        <v>3973886</v>
      </c>
      <c r="F89" s="22" t="s">
        <v>437</v>
      </c>
      <c r="G89" s="36" t="s">
        <v>603</v>
      </c>
      <c r="H89" s="162"/>
    </row>
    <row r="90" spans="1:8" ht="15.75" customHeight="1">
      <c r="A90" s="49" t="s">
        <v>4</v>
      </c>
      <c r="B90" s="55" t="s">
        <v>438</v>
      </c>
      <c r="C90" s="55" t="s">
        <v>669</v>
      </c>
      <c r="D90" s="41" t="s">
        <v>546</v>
      </c>
      <c r="E90" s="26">
        <v>3973873</v>
      </c>
      <c r="F90" s="22" t="s">
        <v>439</v>
      </c>
      <c r="G90" s="36" t="s">
        <v>603</v>
      </c>
      <c r="H90" s="162"/>
    </row>
    <row r="91" spans="1:8" ht="15.75" customHeight="1">
      <c r="A91" s="49" t="s">
        <v>4</v>
      </c>
      <c r="B91" s="55" t="s">
        <v>613</v>
      </c>
      <c r="C91" s="55" t="s">
        <v>670</v>
      </c>
      <c r="D91" s="41" t="s">
        <v>546</v>
      </c>
      <c r="E91" s="26">
        <v>3973874</v>
      </c>
      <c r="F91" s="22" t="s">
        <v>440</v>
      </c>
      <c r="G91" s="36" t="s">
        <v>603</v>
      </c>
      <c r="H91" s="162"/>
    </row>
    <row r="92" spans="1:8" ht="31.5" customHeight="1">
      <c r="A92" s="49" t="s">
        <v>4</v>
      </c>
      <c r="B92" s="55" t="s">
        <v>614</v>
      </c>
      <c r="C92" s="55" t="s">
        <v>671</v>
      </c>
      <c r="D92" s="41" t="s">
        <v>546</v>
      </c>
      <c r="E92" s="26">
        <v>3973869</v>
      </c>
      <c r="F92" s="22" t="s">
        <v>441</v>
      </c>
      <c r="G92" s="36" t="s">
        <v>603</v>
      </c>
      <c r="H92" s="162"/>
    </row>
    <row r="93" spans="1:8" ht="15.75" customHeight="1">
      <c r="A93" s="49" t="s">
        <v>4</v>
      </c>
      <c r="B93" s="55" t="s">
        <v>616</v>
      </c>
      <c r="C93" s="55" t="s">
        <v>521</v>
      </c>
      <c r="D93" s="41" t="s">
        <v>546</v>
      </c>
      <c r="E93" s="26">
        <v>3973892</v>
      </c>
      <c r="F93" s="22" t="s">
        <v>443</v>
      </c>
      <c r="G93" s="36" t="s">
        <v>603</v>
      </c>
      <c r="H93" s="162"/>
    </row>
    <row r="94" spans="1:8" s="5" customFormat="1" ht="15">
      <c r="A94" s="237" t="s">
        <v>4</v>
      </c>
      <c r="B94" s="262" t="s">
        <v>1091</v>
      </c>
      <c r="C94" s="262" t="s">
        <v>1092</v>
      </c>
      <c r="D94" s="42" t="s">
        <v>546</v>
      </c>
      <c r="E94" s="138">
        <v>4001086</v>
      </c>
      <c r="F94" s="91" t="s">
        <v>1093</v>
      </c>
      <c r="G94" s="137" t="s">
        <v>603</v>
      </c>
      <c r="H94" s="166"/>
    </row>
    <row r="95" spans="1:8" s="5" customFormat="1" ht="15">
      <c r="A95" s="261"/>
      <c r="B95" s="261"/>
      <c r="C95" s="261"/>
      <c r="D95" s="42" t="s">
        <v>1223</v>
      </c>
      <c r="E95" s="259" t="s">
        <v>1224</v>
      </c>
      <c r="F95" s="260"/>
      <c r="G95" s="137" t="s">
        <v>605</v>
      </c>
      <c r="H95" s="166"/>
    </row>
    <row r="96" spans="1:8" s="5" customFormat="1" ht="15">
      <c r="A96" s="23" t="s">
        <v>4</v>
      </c>
      <c r="B96" s="91" t="s">
        <v>1094</v>
      </c>
      <c r="C96" s="91" t="s">
        <v>1095</v>
      </c>
      <c r="D96" s="42" t="s">
        <v>546</v>
      </c>
      <c r="E96" s="138">
        <v>4001047</v>
      </c>
      <c r="F96" s="91" t="s">
        <v>1096</v>
      </c>
      <c r="G96" s="137" t="s">
        <v>603</v>
      </c>
      <c r="H96" s="166"/>
    </row>
    <row r="97" spans="1:8" s="5" customFormat="1" ht="15">
      <c r="A97" s="237" t="s">
        <v>4</v>
      </c>
      <c r="B97" s="263" t="s">
        <v>1097</v>
      </c>
      <c r="C97" s="262" t="s">
        <v>1098</v>
      </c>
      <c r="D97" s="42" t="s">
        <v>546</v>
      </c>
      <c r="E97" s="138">
        <v>4001051</v>
      </c>
      <c r="F97" s="133" t="s">
        <v>1099</v>
      </c>
      <c r="G97" s="137" t="s">
        <v>603</v>
      </c>
      <c r="H97" s="166"/>
    </row>
    <row r="98" spans="1:8" s="5" customFormat="1" ht="15">
      <c r="A98" s="261"/>
      <c r="B98" s="264"/>
      <c r="C98" s="261"/>
      <c r="D98" s="42" t="s">
        <v>1223</v>
      </c>
      <c r="E98" s="259" t="s">
        <v>1224</v>
      </c>
      <c r="F98" s="260"/>
      <c r="G98" s="137" t="s">
        <v>605</v>
      </c>
      <c r="H98" s="166"/>
    </row>
    <row r="99" spans="1:8" s="5" customFormat="1" ht="15">
      <c r="A99" s="23" t="s">
        <v>4</v>
      </c>
      <c r="B99" s="135" t="s">
        <v>1100</v>
      </c>
      <c r="C99" s="91" t="s">
        <v>1101</v>
      </c>
      <c r="D99" s="42" t="s">
        <v>546</v>
      </c>
      <c r="E99" s="138">
        <v>4001135</v>
      </c>
      <c r="F99" s="133" t="s">
        <v>1102</v>
      </c>
      <c r="G99" s="137" t="s">
        <v>603</v>
      </c>
      <c r="H99" s="166"/>
    </row>
    <row r="100" spans="1:8" s="5" customFormat="1" ht="30">
      <c r="A100" s="23" t="s">
        <v>4</v>
      </c>
      <c r="B100" s="135" t="s">
        <v>1103</v>
      </c>
      <c r="C100" s="132" t="s">
        <v>1104</v>
      </c>
      <c r="D100" s="42" t="s">
        <v>546</v>
      </c>
      <c r="E100" s="137">
        <v>4001151</v>
      </c>
      <c r="F100" s="153" t="s">
        <v>1105</v>
      </c>
      <c r="G100" s="137" t="s">
        <v>603</v>
      </c>
      <c r="H100" s="166"/>
    </row>
    <row r="101" spans="1:8" ht="15.75" customHeight="1">
      <c r="A101" s="148" t="s">
        <v>4</v>
      </c>
      <c r="B101" s="150" t="s">
        <v>602</v>
      </c>
      <c r="C101" s="150" t="s">
        <v>340</v>
      </c>
      <c r="D101" s="41" t="s">
        <v>546</v>
      </c>
      <c r="E101" s="36">
        <v>3566719</v>
      </c>
      <c r="F101" s="151" t="s">
        <v>44</v>
      </c>
      <c r="G101" s="36" t="s">
        <v>605</v>
      </c>
      <c r="H101" s="162"/>
    </row>
    <row r="102" spans="1:8" ht="31.5" customHeight="1">
      <c r="A102" s="148" t="s">
        <v>4</v>
      </c>
      <c r="B102" s="149" t="s">
        <v>1246</v>
      </c>
      <c r="C102" s="149" t="s">
        <v>342</v>
      </c>
      <c r="D102" s="41" t="s">
        <v>546</v>
      </c>
      <c r="E102" s="36">
        <v>3927380</v>
      </c>
      <c r="F102" s="149" t="s">
        <v>69</v>
      </c>
      <c r="G102" s="36" t="s">
        <v>605</v>
      </c>
      <c r="H102" s="162"/>
    </row>
    <row r="103" spans="1:8" ht="15.75" customHeight="1">
      <c r="A103" s="148" t="s">
        <v>4</v>
      </c>
      <c r="B103" s="152" t="s">
        <v>615</v>
      </c>
      <c r="C103" s="152" t="s">
        <v>672</v>
      </c>
      <c r="D103" s="41" t="s">
        <v>546</v>
      </c>
      <c r="E103" s="26">
        <v>3973866</v>
      </c>
      <c r="F103" s="22" t="s">
        <v>442</v>
      </c>
      <c r="G103" s="36" t="s">
        <v>605</v>
      </c>
      <c r="H103" s="162"/>
    </row>
  </sheetData>
  <mergeCells count="31">
    <mergeCell ref="E95:F95"/>
    <mergeCell ref="A94:A95"/>
    <mergeCell ref="B94:B95"/>
    <mergeCell ref="C94:C95"/>
    <mergeCell ref="E98:F98"/>
    <mergeCell ref="A97:A98"/>
    <mergeCell ref="B97:B98"/>
    <mergeCell ref="C97:C98"/>
    <mergeCell ref="A1:G1"/>
    <mergeCell ref="A46:A47"/>
    <mergeCell ref="B46:B47"/>
    <mergeCell ref="C46:C47"/>
    <mergeCell ref="E47:F47"/>
    <mergeCell ref="A3:G3"/>
    <mergeCell ref="A11:G11"/>
    <mergeCell ref="A18:G18"/>
    <mergeCell ref="A37:G37"/>
    <mergeCell ref="A43:A44"/>
    <mergeCell ref="B43:B44"/>
    <mergeCell ref="C43:C44"/>
    <mergeCell ref="E44:F44"/>
    <mergeCell ref="A61:G61"/>
    <mergeCell ref="A70:G70"/>
    <mergeCell ref="A81:A82"/>
    <mergeCell ref="B81:B82"/>
    <mergeCell ref="C81:C82"/>
    <mergeCell ref="E82:F82"/>
    <mergeCell ref="E79:F79"/>
    <mergeCell ref="B78:B79"/>
    <mergeCell ref="C78:C79"/>
    <mergeCell ref="A78:A79"/>
  </mergeCells>
  <phoneticPr fontId="1" type="noConversion"/>
  <hyperlinks>
    <hyperlink ref="E95:F95" r:id="rId1" display="HyRead eBook " xr:uid="{0715DB16-B0FC-44B7-AEBE-61EC7CD82D2D}"/>
    <hyperlink ref="E98:F98" r:id="rId2" display="HyRead eBook " xr:uid="{3F6768AA-FA77-48DF-9252-C90A0C7E7AA3}"/>
    <hyperlink ref="E79:F79" r:id="rId3" display="HyRead eBook " xr:uid="{D4570810-973F-4031-B59C-ECA2FB553342}"/>
  </hyperlinks>
  <pageMargins left="0.23622047244094491" right="0.19685039370078741" top="0.74803149606299213" bottom="0.74803149606299213" header="0.31496062992125984" footer="0.31496062992125984"/>
  <pageSetup paperSize="9" orientation="landscape" horizontalDpi="4294967295" verticalDpi="4294967295" r:id="rId4"/>
  <headerFooter>
    <oddHeader>&amp;R&amp;"微軟正黑體,粗體"臺灣大學圖書館「人生索書號」主題館藏常設展書單</oddHeader>
    <oddFooter>&amp;R&amp;"微軟正黑體,粗體"第 &amp;P 頁，共 &amp;N 頁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DC697-AF60-4C8B-8E49-20594BC57EDC}">
  <dimension ref="A1:I36"/>
  <sheetViews>
    <sheetView topLeftCell="A46" zoomScale="120" zoomScaleNormal="120" workbookViewId="0">
      <selection activeCell="J6" sqref="J6"/>
    </sheetView>
  </sheetViews>
  <sheetFormatPr defaultColWidth="9.140625" defaultRowHeight="15.75"/>
  <cols>
    <col min="1" max="1" width="6" style="6" customWidth="1"/>
    <col min="2" max="2" width="70.7109375" style="10" customWidth="1"/>
    <col min="3" max="3" width="22.7109375" style="10" customWidth="1"/>
    <col min="4" max="4" width="8.7109375" style="44" customWidth="1"/>
    <col min="5" max="5" width="10.7109375" style="39" customWidth="1"/>
    <col min="6" max="6" width="27.7109375" style="46" customWidth="1"/>
    <col min="7" max="7" width="8.7109375" style="45" customWidth="1"/>
    <col min="8" max="8" width="9.140625" style="160"/>
    <col min="9" max="16384" width="9.140625" style="3"/>
  </cols>
  <sheetData>
    <row r="1" spans="1:9" ht="20.25">
      <c r="A1" s="242" t="s">
        <v>404</v>
      </c>
      <c r="B1" s="242"/>
      <c r="C1" s="242"/>
      <c r="D1" s="242"/>
      <c r="E1" s="242"/>
      <c r="F1" s="242"/>
      <c r="G1" s="243"/>
    </row>
    <row r="2" spans="1:9" s="7" customFormat="1">
      <c r="A2" s="17" t="s">
        <v>230</v>
      </c>
      <c r="B2" s="19" t="s">
        <v>232</v>
      </c>
      <c r="C2" s="19" t="s">
        <v>233</v>
      </c>
      <c r="D2" s="40" t="s">
        <v>545</v>
      </c>
      <c r="E2" s="11" t="s">
        <v>231</v>
      </c>
      <c r="F2" s="18" t="s">
        <v>22</v>
      </c>
      <c r="G2" s="11" t="s">
        <v>604</v>
      </c>
      <c r="H2" s="161"/>
    </row>
    <row r="3" spans="1:9" ht="18.75">
      <c r="A3" s="244" t="s">
        <v>307</v>
      </c>
      <c r="B3" s="244"/>
      <c r="C3" s="244"/>
      <c r="D3" s="244"/>
      <c r="E3" s="244"/>
      <c r="F3" s="244"/>
      <c r="G3" s="245"/>
    </row>
    <row r="4" spans="1:9" ht="31.5" customHeight="1">
      <c r="A4" s="49" t="s">
        <v>2</v>
      </c>
      <c r="B4" s="54" t="s">
        <v>617</v>
      </c>
      <c r="C4" s="54" t="s">
        <v>350</v>
      </c>
      <c r="D4" s="41" t="s">
        <v>546</v>
      </c>
      <c r="E4" s="36">
        <v>3854395</v>
      </c>
      <c r="F4" s="53" t="s">
        <v>37</v>
      </c>
      <c r="G4" s="36" t="s">
        <v>603</v>
      </c>
      <c r="H4" s="162"/>
    </row>
    <row r="5" spans="1:9" ht="31.5" customHeight="1">
      <c r="A5" s="49" t="s">
        <v>2</v>
      </c>
      <c r="B5" s="54" t="s">
        <v>618</v>
      </c>
      <c r="C5" s="54" t="s">
        <v>349</v>
      </c>
      <c r="D5" s="41" t="s">
        <v>546</v>
      </c>
      <c r="E5" s="36">
        <v>3431038</v>
      </c>
      <c r="F5" s="53" t="s">
        <v>54</v>
      </c>
      <c r="G5" s="36" t="s">
        <v>603</v>
      </c>
      <c r="H5" s="162"/>
    </row>
    <row r="6" spans="1:9" ht="15.75" customHeight="1">
      <c r="A6" s="49" t="s">
        <v>2</v>
      </c>
      <c r="B6" s="55" t="s">
        <v>619</v>
      </c>
      <c r="C6" s="55" t="s">
        <v>673</v>
      </c>
      <c r="D6" s="41" t="s">
        <v>546</v>
      </c>
      <c r="E6" s="26">
        <v>3972241</v>
      </c>
      <c r="F6" s="21" t="s">
        <v>396</v>
      </c>
      <c r="G6" s="36" t="s">
        <v>603</v>
      </c>
      <c r="H6" s="162"/>
    </row>
    <row r="7" spans="1:9" ht="31.5" customHeight="1">
      <c r="A7" s="49" t="s">
        <v>2</v>
      </c>
      <c r="B7" s="55" t="s">
        <v>549</v>
      </c>
      <c r="C7" s="55" t="s">
        <v>397</v>
      </c>
      <c r="D7" s="41" t="s">
        <v>546</v>
      </c>
      <c r="E7" s="26">
        <v>3972774</v>
      </c>
      <c r="F7" s="21" t="s">
        <v>398</v>
      </c>
      <c r="G7" s="36" t="s">
        <v>603</v>
      </c>
      <c r="H7" s="162"/>
      <c r="I7" s="31"/>
    </row>
    <row r="8" spans="1:9" ht="31.5" customHeight="1">
      <c r="A8" s="49" t="s">
        <v>2</v>
      </c>
      <c r="B8" s="55" t="s">
        <v>445</v>
      </c>
      <c r="C8" s="55" t="s">
        <v>522</v>
      </c>
      <c r="D8" s="29" t="s">
        <v>546</v>
      </c>
      <c r="E8" s="26">
        <v>3974508</v>
      </c>
      <c r="F8" s="22" t="s">
        <v>446</v>
      </c>
      <c r="G8" s="36" t="s">
        <v>603</v>
      </c>
      <c r="H8" s="162"/>
    </row>
    <row r="9" spans="1:9" ht="15.75" customHeight="1">
      <c r="A9" s="23" t="s">
        <v>2</v>
      </c>
      <c r="B9" s="91" t="s">
        <v>1106</v>
      </c>
      <c r="C9" s="91" t="s">
        <v>1107</v>
      </c>
      <c r="D9" s="136" t="s">
        <v>546</v>
      </c>
      <c r="E9" s="138">
        <v>4001112</v>
      </c>
      <c r="F9" s="133" t="s">
        <v>1108</v>
      </c>
      <c r="G9" s="137" t="s">
        <v>603</v>
      </c>
      <c r="H9" s="162"/>
      <c r="I9" s="159"/>
    </row>
    <row r="10" spans="1:9" ht="15.75" customHeight="1">
      <c r="A10" s="23" t="s">
        <v>2</v>
      </c>
      <c r="B10" s="91" t="s">
        <v>1109</v>
      </c>
      <c r="C10" s="91" t="s">
        <v>364</v>
      </c>
      <c r="D10" s="136" t="s">
        <v>546</v>
      </c>
      <c r="E10" s="138">
        <v>4001157</v>
      </c>
      <c r="F10" s="133" t="s">
        <v>1110</v>
      </c>
      <c r="G10" s="137" t="s">
        <v>603</v>
      </c>
      <c r="H10" s="162"/>
    </row>
    <row r="11" spans="1:9" ht="31.5" customHeight="1">
      <c r="A11" s="148" t="s">
        <v>2</v>
      </c>
      <c r="B11" s="152" t="s">
        <v>620</v>
      </c>
      <c r="C11" s="152" t="s">
        <v>674</v>
      </c>
      <c r="D11" s="29" t="s">
        <v>546</v>
      </c>
      <c r="E11" s="26">
        <v>3974519</v>
      </c>
      <c r="F11" s="22" t="s">
        <v>444</v>
      </c>
      <c r="G11" s="36" t="s">
        <v>605</v>
      </c>
      <c r="H11" s="162"/>
    </row>
    <row r="12" spans="1:9" ht="18.75">
      <c r="A12" s="244" t="s">
        <v>308</v>
      </c>
      <c r="B12" s="244"/>
      <c r="C12" s="244"/>
      <c r="D12" s="244"/>
      <c r="E12" s="244"/>
      <c r="F12" s="244"/>
      <c r="G12" s="245"/>
    </row>
    <row r="13" spans="1:9" ht="15.75" customHeight="1">
      <c r="A13" s="49" t="s">
        <v>0</v>
      </c>
      <c r="B13" s="54" t="s">
        <v>621</v>
      </c>
      <c r="C13" s="54" t="s">
        <v>333</v>
      </c>
      <c r="D13" s="29" t="s">
        <v>546</v>
      </c>
      <c r="E13" s="36">
        <v>3857189</v>
      </c>
      <c r="F13" s="53" t="s">
        <v>25</v>
      </c>
      <c r="G13" s="36" t="s">
        <v>603</v>
      </c>
      <c r="H13" s="162"/>
    </row>
    <row r="14" spans="1:9" ht="31.5" customHeight="1">
      <c r="A14" s="49" t="s">
        <v>0</v>
      </c>
      <c r="B14" s="54" t="s">
        <v>623</v>
      </c>
      <c r="C14" s="54" t="s">
        <v>351</v>
      </c>
      <c r="D14" s="29" t="s">
        <v>546</v>
      </c>
      <c r="E14" s="36">
        <v>3904012</v>
      </c>
      <c r="F14" s="53" t="s">
        <v>49</v>
      </c>
      <c r="G14" s="36" t="s">
        <v>603</v>
      </c>
      <c r="H14" s="162"/>
    </row>
    <row r="15" spans="1:9" ht="31.5" customHeight="1">
      <c r="A15" s="49" t="s">
        <v>0</v>
      </c>
      <c r="B15" s="54" t="s">
        <v>174</v>
      </c>
      <c r="C15" s="54" t="s">
        <v>352</v>
      </c>
      <c r="D15" s="29" t="s">
        <v>546</v>
      </c>
      <c r="E15" s="36">
        <v>3906603</v>
      </c>
      <c r="F15" s="53" t="s">
        <v>61</v>
      </c>
      <c r="G15" s="36" t="s">
        <v>603</v>
      </c>
      <c r="H15" s="162"/>
    </row>
    <row r="16" spans="1:9" ht="15.75" customHeight="1">
      <c r="A16" s="252" t="s">
        <v>0</v>
      </c>
      <c r="B16" s="258" t="s">
        <v>236</v>
      </c>
      <c r="C16" s="258" t="s">
        <v>353</v>
      </c>
      <c r="D16" s="29" t="s">
        <v>546</v>
      </c>
      <c r="E16" s="36">
        <v>3927392</v>
      </c>
      <c r="F16" s="50" t="s">
        <v>79</v>
      </c>
      <c r="G16" s="36" t="s">
        <v>603</v>
      </c>
      <c r="H16" s="162"/>
    </row>
    <row r="17" spans="1:8" ht="15.75" customHeight="1">
      <c r="A17" s="238"/>
      <c r="B17" s="254"/>
      <c r="C17" s="254"/>
      <c r="D17" s="29" t="s">
        <v>1231</v>
      </c>
      <c r="E17" s="257" t="s">
        <v>1250</v>
      </c>
      <c r="F17" s="251"/>
      <c r="G17" s="36" t="s">
        <v>605</v>
      </c>
    </row>
    <row r="18" spans="1:8" ht="15.75" customHeight="1">
      <c r="A18" s="49" t="s">
        <v>0</v>
      </c>
      <c r="B18" s="50" t="s">
        <v>624</v>
      </c>
      <c r="C18" s="50" t="s">
        <v>354</v>
      </c>
      <c r="D18" s="29" t="s">
        <v>546</v>
      </c>
      <c r="E18" s="36">
        <v>3927417</v>
      </c>
      <c r="F18" s="50" t="s">
        <v>106</v>
      </c>
      <c r="G18" s="36" t="s">
        <v>603</v>
      </c>
      <c r="H18" s="162"/>
    </row>
    <row r="19" spans="1:8" ht="31.5" customHeight="1">
      <c r="A19" s="49" t="s">
        <v>0</v>
      </c>
      <c r="B19" s="50" t="s">
        <v>625</v>
      </c>
      <c r="C19" s="50" t="s">
        <v>355</v>
      </c>
      <c r="D19" s="29" t="s">
        <v>546</v>
      </c>
      <c r="E19" s="36">
        <v>3927427</v>
      </c>
      <c r="F19" s="50" t="s">
        <v>112</v>
      </c>
      <c r="G19" s="36" t="s">
        <v>603</v>
      </c>
      <c r="H19" s="162"/>
    </row>
    <row r="20" spans="1:8" ht="31.5" customHeight="1">
      <c r="A20" s="49" t="s">
        <v>0</v>
      </c>
      <c r="B20" s="50" t="s">
        <v>523</v>
      </c>
      <c r="C20" s="50" t="s">
        <v>351</v>
      </c>
      <c r="D20" s="29" t="s">
        <v>546</v>
      </c>
      <c r="E20" s="36">
        <v>3927429</v>
      </c>
      <c r="F20" s="50" t="s">
        <v>114</v>
      </c>
      <c r="G20" s="36" t="s">
        <v>603</v>
      </c>
      <c r="H20" s="162"/>
    </row>
    <row r="21" spans="1:8" ht="31.5" customHeight="1">
      <c r="A21" s="49" t="s">
        <v>0</v>
      </c>
      <c r="B21" s="50" t="s">
        <v>524</v>
      </c>
      <c r="C21" s="50" t="s">
        <v>356</v>
      </c>
      <c r="D21" s="29" t="s">
        <v>546</v>
      </c>
      <c r="E21" s="36">
        <v>3927430</v>
      </c>
      <c r="F21" s="50" t="s">
        <v>115</v>
      </c>
      <c r="G21" s="36" t="s">
        <v>603</v>
      </c>
      <c r="H21" s="162"/>
    </row>
    <row r="22" spans="1:8" ht="15.75" customHeight="1">
      <c r="A22" s="49" t="s">
        <v>0</v>
      </c>
      <c r="B22" s="50" t="s">
        <v>626</v>
      </c>
      <c r="C22" s="50" t="s">
        <v>213</v>
      </c>
      <c r="D22" s="29" t="s">
        <v>546</v>
      </c>
      <c r="E22" s="36">
        <v>3927461</v>
      </c>
      <c r="F22" s="50" t="s">
        <v>133</v>
      </c>
      <c r="G22" s="36" t="s">
        <v>603</v>
      </c>
      <c r="H22" s="162"/>
    </row>
    <row r="23" spans="1:8" ht="31.5" customHeight="1">
      <c r="A23" s="49" t="s">
        <v>0</v>
      </c>
      <c r="B23" s="50" t="s">
        <v>217</v>
      </c>
      <c r="C23" s="50" t="s">
        <v>218</v>
      </c>
      <c r="D23" s="29" t="s">
        <v>546</v>
      </c>
      <c r="E23" s="36">
        <v>3927469</v>
      </c>
      <c r="F23" s="50" t="s">
        <v>137</v>
      </c>
      <c r="G23" s="36" t="s">
        <v>603</v>
      </c>
      <c r="H23" s="162"/>
    </row>
    <row r="24" spans="1:8" ht="15.75" customHeight="1">
      <c r="A24" s="49" t="s">
        <v>0</v>
      </c>
      <c r="B24" s="55" t="s">
        <v>627</v>
      </c>
      <c r="C24" s="55" t="s">
        <v>525</v>
      </c>
      <c r="D24" s="29" t="s">
        <v>546</v>
      </c>
      <c r="E24" s="26">
        <v>3972776</v>
      </c>
      <c r="F24" s="21" t="s">
        <v>399</v>
      </c>
      <c r="G24" s="36" t="s">
        <v>603</v>
      </c>
      <c r="H24" s="162"/>
    </row>
    <row r="25" spans="1:8" ht="15.75" customHeight="1">
      <c r="A25" s="252" t="s">
        <v>0</v>
      </c>
      <c r="B25" s="253" t="s">
        <v>1236</v>
      </c>
      <c r="C25" s="253" t="s">
        <v>320</v>
      </c>
      <c r="D25" s="29" t="s">
        <v>546</v>
      </c>
      <c r="E25" s="26">
        <v>3955193</v>
      </c>
      <c r="F25" s="22" t="s">
        <v>453</v>
      </c>
      <c r="G25" s="36" t="s">
        <v>603</v>
      </c>
      <c r="H25" s="162"/>
    </row>
    <row r="26" spans="1:8" ht="15.75" customHeight="1">
      <c r="A26" s="238"/>
      <c r="B26" s="254"/>
      <c r="C26" s="254"/>
      <c r="D26" s="29" t="s">
        <v>1231</v>
      </c>
      <c r="E26" s="250" t="s">
        <v>1232</v>
      </c>
      <c r="F26" s="251"/>
      <c r="G26" s="36" t="s">
        <v>605</v>
      </c>
    </row>
    <row r="27" spans="1:8" ht="15">
      <c r="A27" s="237" t="s">
        <v>0</v>
      </c>
      <c r="B27" s="267" t="s">
        <v>1242</v>
      </c>
      <c r="C27" s="262" t="s">
        <v>1112</v>
      </c>
      <c r="D27" s="136" t="s">
        <v>546</v>
      </c>
      <c r="E27" s="136">
        <v>4001042</v>
      </c>
      <c r="F27" s="132" t="s">
        <v>1113</v>
      </c>
      <c r="G27" s="137" t="s">
        <v>603</v>
      </c>
      <c r="H27" s="162"/>
    </row>
    <row r="28" spans="1:8" ht="15">
      <c r="A28" s="261"/>
      <c r="B28" s="268"/>
      <c r="C28" s="261"/>
      <c r="D28" s="136" t="s">
        <v>1231</v>
      </c>
      <c r="E28" s="269" t="s">
        <v>1241</v>
      </c>
      <c r="F28" s="270"/>
      <c r="G28" s="137" t="s">
        <v>1238</v>
      </c>
      <c r="H28" s="162"/>
    </row>
    <row r="29" spans="1:8" ht="30">
      <c r="A29" s="23" t="s">
        <v>0</v>
      </c>
      <c r="B29" s="135" t="s">
        <v>1114</v>
      </c>
      <c r="C29" s="132" t="s">
        <v>1115</v>
      </c>
      <c r="D29" s="136" t="s">
        <v>546</v>
      </c>
      <c r="E29" s="137">
        <v>4001046</v>
      </c>
      <c r="F29" s="132" t="s">
        <v>1116</v>
      </c>
      <c r="G29" s="137" t="s">
        <v>603</v>
      </c>
      <c r="H29" s="162"/>
    </row>
    <row r="30" spans="1:8" ht="15">
      <c r="A30" s="23" t="s">
        <v>0</v>
      </c>
      <c r="B30" s="91" t="s">
        <v>1117</v>
      </c>
      <c r="C30" s="132" t="s">
        <v>1118</v>
      </c>
      <c r="D30" s="136" t="s">
        <v>546</v>
      </c>
      <c r="E30" s="137">
        <v>4001114</v>
      </c>
      <c r="F30" s="153" t="s">
        <v>1119</v>
      </c>
      <c r="G30" s="137" t="s">
        <v>603</v>
      </c>
      <c r="H30" s="162"/>
    </row>
    <row r="31" spans="1:8" ht="15">
      <c r="A31" s="23" t="s">
        <v>0</v>
      </c>
      <c r="B31" s="91" t="s">
        <v>1120</v>
      </c>
      <c r="C31" s="132" t="s">
        <v>677</v>
      </c>
      <c r="D31" s="136" t="s">
        <v>546</v>
      </c>
      <c r="E31" s="137">
        <v>4001137</v>
      </c>
      <c r="F31" s="153" t="s">
        <v>1121</v>
      </c>
      <c r="G31" s="137" t="s">
        <v>603</v>
      </c>
      <c r="H31" s="162"/>
    </row>
    <row r="32" spans="1:8" ht="15.75" customHeight="1">
      <c r="A32" s="246" t="s">
        <v>0</v>
      </c>
      <c r="B32" s="265" t="s">
        <v>622</v>
      </c>
      <c r="C32" s="265" t="s">
        <v>348</v>
      </c>
      <c r="D32" s="29" t="s">
        <v>546</v>
      </c>
      <c r="E32" s="36">
        <v>3795926</v>
      </c>
      <c r="F32" s="151" t="s">
        <v>48</v>
      </c>
      <c r="G32" s="36" t="s">
        <v>605</v>
      </c>
      <c r="H32" s="162"/>
    </row>
    <row r="33" spans="1:8" ht="15.75" customHeight="1">
      <c r="A33" s="245"/>
      <c r="B33" s="220"/>
      <c r="C33" s="220"/>
      <c r="D33" s="29" t="s">
        <v>547</v>
      </c>
      <c r="E33" s="249" t="str">
        <f>HYPERLINK("https://reading.udn.com/udnlib/ntu/B/119665","udn讀書館 ")</f>
        <v xml:space="preserve">udn讀書館 </v>
      </c>
      <c r="F33" s="266"/>
      <c r="G33" s="36" t="s">
        <v>605</v>
      </c>
    </row>
    <row r="34" spans="1:8" ht="15.75" customHeight="1">
      <c r="A34" s="148" t="s">
        <v>0</v>
      </c>
      <c r="B34" s="152" t="s">
        <v>447</v>
      </c>
      <c r="C34" s="152" t="s">
        <v>448</v>
      </c>
      <c r="D34" s="29" t="s">
        <v>546</v>
      </c>
      <c r="E34" s="26">
        <v>3974520</v>
      </c>
      <c r="F34" s="22" t="s">
        <v>449</v>
      </c>
      <c r="G34" s="36" t="s">
        <v>605</v>
      </c>
      <c r="H34" s="162"/>
    </row>
    <row r="35" spans="1:8" ht="15.75" customHeight="1">
      <c r="A35" s="148" t="s">
        <v>0</v>
      </c>
      <c r="B35" s="152" t="s">
        <v>450</v>
      </c>
      <c r="C35" s="152" t="s">
        <v>526</v>
      </c>
      <c r="D35" s="29" t="s">
        <v>546</v>
      </c>
      <c r="E35" s="26">
        <v>3973862</v>
      </c>
      <c r="F35" s="22" t="s">
        <v>451</v>
      </c>
      <c r="G35" s="36" t="s">
        <v>605</v>
      </c>
      <c r="H35" s="162"/>
    </row>
    <row r="36" spans="1:8" ht="31.5" customHeight="1">
      <c r="A36" s="148" t="s">
        <v>0</v>
      </c>
      <c r="B36" s="152" t="s">
        <v>454</v>
      </c>
      <c r="C36" s="152" t="s">
        <v>527</v>
      </c>
      <c r="D36" s="29" t="s">
        <v>546</v>
      </c>
      <c r="E36" s="26">
        <v>3970256</v>
      </c>
      <c r="F36" s="22" t="s">
        <v>455</v>
      </c>
      <c r="G36" s="36" t="s">
        <v>605</v>
      </c>
      <c r="H36" s="162"/>
    </row>
  </sheetData>
  <mergeCells count="19">
    <mergeCell ref="A1:G1"/>
    <mergeCell ref="A3:G3"/>
    <mergeCell ref="A12:G12"/>
    <mergeCell ref="A16:A17"/>
    <mergeCell ref="E17:F17"/>
    <mergeCell ref="B16:B17"/>
    <mergeCell ref="C16:C17"/>
    <mergeCell ref="C25:C26"/>
    <mergeCell ref="A25:A26"/>
    <mergeCell ref="E26:F26"/>
    <mergeCell ref="A32:A33"/>
    <mergeCell ref="B32:B33"/>
    <mergeCell ref="C32:C33"/>
    <mergeCell ref="E33:F33"/>
    <mergeCell ref="C27:C28"/>
    <mergeCell ref="B27:B28"/>
    <mergeCell ref="A27:A28"/>
    <mergeCell ref="E28:F28"/>
    <mergeCell ref="B25:B26"/>
  </mergeCells>
  <phoneticPr fontId="1" type="noConversion"/>
  <hyperlinks>
    <hyperlink ref="E26:F26" r:id="rId1" display="HyRead ebook" xr:uid="{8F0410C8-F660-41B4-8DD2-E8D930689F32}"/>
    <hyperlink ref="E28:F28" r:id="rId2" display="udn讀書館 " xr:uid="{B0DB2AD0-C253-4659-AA1F-348526A8090C}"/>
    <hyperlink ref="E17:F17" r:id="rId3" display="iRead eBooks" xr:uid="{12F118CF-0944-4D7A-9439-88CA321C1CA2}"/>
  </hyperlinks>
  <pageMargins left="0.23622047244094491" right="0.19685039370078741" top="0.74803149606299213" bottom="0.74803149606299213" header="0.31496062992125984" footer="0.31496062992125984"/>
  <pageSetup paperSize="9" orientation="landscape" horizontalDpi="4294967295" verticalDpi="4294967295" r:id="rId4"/>
  <headerFooter>
    <oddHeader>&amp;R&amp;"微軟正黑體,粗體"臺灣大學圖書館「人生索書號」主題館藏常設展書單</oddHeader>
    <oddFooter>&amp;R&amp;"微軟正黑體,粗體"第 &amp;P 頁，共 &amp;N 頁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D1DE2-CB85-4CE3-A334-C158CC4F3C03}">
  <dimension ref="A1:H12"/>
  <sheetViews>
    <sheetView zoomScale="120" zoomScaleNormal="120" workbookViewId="0">
      <selection activeCell="G13" sqref="G13"/>
    </sheetView>
  </sheetViews>
  <sheetFormatPr defaultColWidth="9.140625" defaultRowHeight="15.75"/>
  <cols>
    <col min="1" max="1" width="6" style="6" customWidth="1"/>
    <col min="2" max="2" width="70.7109375" style="10" customWidth="1"/>
    <col min="3" max="3" width="22.7109375" style="10" customWidth="1"/>
    <col min="4" max="4" width="8.7109375" style="44" customWidth="1"/>
    <col min="5" max="5" width="10.7109375" style="39" customWidth="1"/>
    <col min="6" max="6" width="27.7109375" style="46" customWidth="1"/>
    <col min="7" max="7" width="8.7109375" style="45" customWidth="1"/>
    <col min="8" max="8" width="9.140625" style="164"/>
    <col min="9" max="16384" width="9.140625" style="3"/>
  </cols>
  <sheetData>
    <row r="1" spans="1:8" ht="20.25">
      <c r="A1" s="242" t="s">
        <v>404</v>
      </c>
      <c r="B1" s="242"/>
      <c r="C1" s="242"/>
      <c r="D1" s="242"/>
      <c r="E1" s="242"/>
      <c r="F1" s="242"/>
      <c r="G1" s="243"/>
    </row>
    <row r="2" spans="1:8" s="7" customFormat="1">
      <c r="A2" s="17" t="s">
        <v>230</v>
      </c>
      <c r="B2" s="19" t="s">
        <v>232</v>
      </c>
      <c r="C2" s="19" t="s">
        <v>233</v>
      </c>
      <c r="D2" s="40" t="s">
        <v>545</v>
      </c>
      <c r="E2" s="11" t="s">
        <v>231</v>
      </c>
      <c r="F2" s="18" t="s">
        <v>22</v>
      </c>
      <c r="G2" s="11" t="s">
        <v>604</v>
      </c>
      <c r="H2" s="161"/>
    </row>
    <row r="3" spans="1:8" ht="18.75">
      <c r="A3" s="244" t="s">
        <v>309</v>
      </c>
      <c r="B3" s="244"/>
      <c r="C3" s="244"/>
      <c r="D3" s="244"/>
      <c r="E3" s="244"/>
      <c r="F3" s="244"/>
      <c r="G3" s="245"/>
    </row>
    <row r="4" spans="1:8" ht="15.75" customHeight="1">
      <c r="A4" s="49" t="s">
        <v>12</v>
      </c>
      <c r="B4" s="54" t="s">
        <v>628</v>
      </c>
      <c r="C4" s="54" t="s">
        <v>357</v>
      </c>
      <c r="D4" s="41" t="s">
        <v>546</v>
      </c>
      <c r="E4" s="36">
        <v>3832063</v>
      </c>
      <c r="F4" s="53" t="s">
        <v>34</v>
      </c>
      <c r="G4" s="36" t="s">
        <v>603</v>
      </c>
      <c r="H4" s="165"/>
    </row>
    <row r="5" spans="1:8" ht="15.75" customHeight="1">
      <c r="A5" s="49" t="s">
        <v>12</v>
      </c>
      <c r="B5" s="50" t="s">
        <v>249</v>
      </c>
      <c r="C5" s="50" t="s">
        <v>331</v>
      </c>
      <c r="D5" s="41" t="s">
        <v>546</v>
      </c>
      <c r="E5" s="36">
        <v>3927404</v>
      </c>
      <c r="F5" s="50" t="s">
        <v>92</v>
      </c>
      <c r="G5" s="36" t="s">
        <v>603</v>
      </c>
      <c r="H5" s="165"/>
    </row>
    <row r="6" spans="1:8" ht="15.75" customHeight="1">
      <c r="A6" s="49" t="s">
        <v>12</v>
      </c>
      <c r="B6" s="50" t="s">
        <v>219</v>
      </c>
      <c r="C6" s="50" t="s">
        <v>221</v>
      </c>
      <c r="D6" s="41" t="s">
        <v>546</v>
      </c>
      <c r="E6" s="36">
        <v>3927475</v>
      </c>
      <c r="F6" s="50" t="s">
        <v>140</v>
      </c>
      <c r="G6" s="36" t="s">
        <v>603</v>
      </c>
      <c r="H6" s="165"/>
    </row>
    <row r="7" spans="1:8" ht="15">
      <c r="A7" s="23" t="s">
        <v>12</v>
      </c>
      <c r="B7" s="91" t="s">
        <v>1122</v>
      </c>
      <c r="C7" s="91" t="s">
        <v>1123</v>
      </c>
      <c r="D7" s="42" t="s">
        <v>546</v>
      </c>
      <c r="E7" s="138">
        <v>4001048</v>
      </c>
      <c r="F7" s="91" t="s">
        <v>1124</v>
      </c>
      <c r="G7" s="137" t="s">
        <v>603</v>
      </c>
      <c r="H7" s="165"/>
    </row>
    <row r="8" spans="1:8" ht="15">
      <c r="A8" s="23" t="s">
        <v>12</v>
      </c>
      <c r="B8" s="91" t="s">
        <v>1125</v>
      </c>
      <c r="C8" s="135" t="s">
        <v>1126</v>
      </c>
      <c r="D8" s="42" t="s">
        <v>546</v>
      </c>
      <c r="E8" s="138">
        <v>4001050</v>
      </c>
      <c r="F8" s="133" t="s">
        <v>1127</v>
      </c>
      <c r="G8" s="137" t="s">
        <v>603</v>
      </c>
      <c r="H8" s="165"/>
    </row>
    <row r="9" spans="1:8" ht="15">
      <c r="A9" s="23" t="s">
        <v>12</v>
      </c>
      <c r="B9" s="91" t="s">
        <v>1128</v>
      </c>
      <c r="C9" s="135" t="s">
        <v>352</v>
      </c>
      <c r="D9" s="42" t="s">
        <v>546</v>
      </c>
      <c r="E9" s="138">
        <v>4001053</v>
      </c>
      <c r="F9" s="133" t="s">
        <v>1129</v>
      </c>
      <c r="G9" s="137" t="s">
        <v>603</v>
      </c>
      <c r="H9" s="165"/>
    </row>
    <row r="10" spans="1:8" ht="30">
      <c r="A10" s="23" t="s">
        <v>12</v>
      </c>
      <c r="B10" s="135" t="s">
        <v>1130</v>
      </c>
      <c r="C10" s="134" t="s">
        <v>1131</v>
      </c>
      <c r="D10" s="42" t="s">
        <v>546</v>
      </c>
      <c r="E10" s="137">
        <v>4001146</v>
      </c>
      <c r="F10" s="153" t="s">
        <v>1132</v>
      </c>
      <c r="G10" s="137" t="s">
        <v>603</v>
      </c>
      <c r="H10" s="165"/>
    </row>
    <row r="11" spans="1:8" s="5" customFormat="1" ht="48" customHeight="1">
      <c r="A11" s="155" t="s">
        <v>12</v>
      </c>
      <c r="B11" s="144" t="s">
        <v>1258</v>
      </c>
      <c r="C11" s="144" t="s">
        <v>456</v>
      </c>
      <c r="D11" s="42" t="s">
        <v>546</v>
      </c>
      <c r="E11" s="145">
        <v>3973893</v>
      </c>
      <c r="F11" s="48" t="s">
        <v>457</v>
      </c>
      <c r="G11" s="145" t="s">
        <v>605</v>
      </c>
      <c r="H11" s="165"/>
    </row>
    <row r="12" spans="1:8" ht="15.75" customHeight="1">
      <c r="A12" s="148" t="s">
        <v>12</v>
      </c>
      <c r="B12" s="152" t="s">
        <v>458</v>
      </c>
      <c r="C12" s="152" t="s">
        <v>459</v>
      </c>
      <c r="D12" s="41" t="s">
        <v>546</v>
      </c>
      <c r="E12" s="26">
        <v>3973885</v>
      </c>
      <c r="F12" s="22" t="s">
        <v>460</v>
      </c>
      <c r="G12" s="36" t="s">
        <v>605</v>
      </c>
    </row>
  </sheetData>
  <mergeCells count="2">
    <mergeCell ref="A3:G3"/>
    <mergeCell ref="A1:G1"/>
  </mergeCells>
  <phoneticPr fontId="1" type="noConversion"/>
  <pageMargins left="0.23622047244094491" right="0.19685039370078741" top="0.74803149606299213" bottom="0.74803149606299213" header="0.31496062992125984" footer="0.31496062992125984"/>
  <pageSetup paperSize="9" orientation="landscape" horizontalDpi="4294967295" verticalDpi="4294967295" r:id="rId1"/>
  <headerFooter>
    <oddHeader>&amp;R&amp;"微軟正黑體,粗體"臺灣大學圖書館「人生索書號」主題館藏常設展書單</oddHeader>
    <oddFooter>&amp;R&amp;"微軟正黑體,粗體"第 &amp;P 頁，共 &amp;N 頁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3452B-B1BF-49D2-991B-474C83FEBC2E}">
  <dimension ref="A1:H35"/>
  <sheetViews>
    <sheetView topLeftCell="A31" zoomScale="120" zoomScaleNormal="120" workbookViewId="0">
      <selection activeCell="I13" sqref="I13"/>
    </sheetView>
  </sheetViews>
  <sheetFormatPr defaultColWidth="9.140625" defaultRowHeight="15.75"/>
  <cols>
    <col min="1" max="1" width="6" style="6" customWidth="1"/>
    <col min="2" max="2" width="70.7109375" style="10" customWidth="1"/>
    <col min="3" max="3" width="22.7109375" style="10" customWidth="1"/>
    <col min="4" max="4" width="8.7109375" style="44" customWidth="1"/>
    <col min="5" max="5" width="10.7109375" style="39" customWidth="1"/>
    <col min="6" max="6" width="27.7109375" style="46" customWidth="1"/>
    <col min="7" max="7" width="8.7109375" style="45" customWidth="1"/>
    <col min="8" max="8" width="9.140625" style="160"/>
    <col min="9" max="16384" width="9.140625" style="3"/>
  </cols>
  <sheetData>
    <row r="1" spans="1:8" ht="20.25">
      <c r="A1" s="242" t="s">
        <v>404</v>
      </c>
      <c r="B1" s="242"/>
      <c r="C1" s="242"/>
      <c r="D1" s="242"/>
      <c r="E1" s="242"/>
      <c r="F1" s="242"/>
      <c r="G1" s="243"/>
    </row>
    <row r="2" spans="1:8" s="7" customFormat="1">
      <c r="A2" s="17" t="s">
        <v>230</v>
      </c>
      <c r="B2" s="19" t="s">
        <v>232</v>
      </c>
      <c r="C2" s="19" t="s">
        <v>233</v>
      </c>
      <c r="D2" s="40" t="s">
        <v>545</v>
      </c>
      <c r="E2" s="11" t="s">
        <v>231</v>
      </c>
      <c r="F2" s="18" t="s">
        <v>22</v>
      </c>
      <c r="G2" s="11" t="s">
        <v>604</v>
      </c>
      <c r="H2" s="161"/>
    </row>
    <row r="3" spans="1:8" ht="18.75">
      <c r="A3" s="244" t="s">
        <v>310</v>
      </c>
      <c r="B3" s="244"/>
      <c r="C3" s="244"/>
      <c r="D3" s="244"/>
      <c r="E3" s="244"/>
      <c r="F3" s="244"/>
      <c r="G3" s="245"/>
    </row>
    <row r="4" spans="1:8" ht="15.75" customHeight="1">
      <c r="A4" s="49" t="s">
        <v>6</v>
      </c>
      <c r="B4" s="54" t="s">
        <v>171</v>
      </c>
      <c r="C4" s="54" t="s">
        <v>358</v>
      </c>
      <c r="D4" s="41" t="s">
        <v>546</v>
      </c>
      <c r="E4" s="36">
        <v>3279122</v>
      </c>
      <c r="F4" s="53" t="s">
        <v>55</v>
      </c>
      <c r="G4" s="36" t="s">
        <v>603</v>
      </c>
      <c r="H4" s="162"/>
    </row>
    <row r="5" spans="1:8" ht="15.75" customHeight="1">
      <c r="A5" s="49" t="s">
        <v>6</v>
      </c>
      <c r="B5" s="50" t="s">
        <v>528</v>
      </c>
      <c r="C5" s="50" t="s">
        <v>177</v>
      </c>
      <c r="D5" s="41" t="s">
        <v>546</v>
      </c>
      <c r="E5" s="36">
        <v>3927376</v>
      </c>
      <c r="F5" s="50" t="s">
        <v>65</v>
      </c>
      <c r="G5" s="36" t="s">
        <v>603</v>
      </c>
      <c r="H5" s="162"/>
    </row>
    <row r="6" spans="1:8" ht="15.75" customHeight="1">
      <c r="A6" s="49" t="s">
        <v>6</v>
      </c>
      <c r="B6" s="50" t="s">
        <v>178</v>
      </c>
      <c r="C6" s="50" t="s">
        <v>234</v>
      </c>
      <c r="D6" s="41" t="s">
        <v>546</v>
      </c>
      <c r="E6" s="36">
        <v>3927378</v>
      </c>
      <c r="F6" s="50" t="s">
        <v>67</v>
      </c>
      <c r="G6" s="36" t="s">
        <v>603</v>
      </c>
      <c r="H6" s="162"/>
    </row>
    <row r="7" spans="1:8" ht="31.5" customHeight="1">
      <c r="A7" s="49" t="s">
        <v>6</v>
      </c>
      <c r="B7" s="50" t="s">
        <v>214</v>
      </c>
      <c r="C7" s="50" t="s">
        <v>359</v>
      </c>
      <c r="D7" s="41" t="s">
        <v>546</v>
      </c>
      <c r="E7" s="36">
        <v>3927463</v>
      </c>
      <c r="F7" s="50" t="s">
        <v>134</v>
      </c>
      <c r="G7" s="36" t="s">
        <v>603</v>
      </c>
      <c r="H7" s="162"/>
    </row>
    <row r="8" spans="1:8" ht="15.75" customHeight="1">
      <c r="A8" s="49" t="s">
        <v>6</v>
      </c>
      <c r="B8" s="50" t="s">
        <v>223</v>
      </c>
      <c r="C8" s="50" t="s">
        <v>224</v>
      </c>
      <c r="D8" s="41" t="s">
        <v>546</v>
      </c>
      <c r="E8" s="36">
        <v>3927491</v>
      </c>
      <c r="F8" s="50" t="s">
        <v>149</v>
      </c>
      <c r="G8" s="36" t="s">
        <v>603</v>
      </c>
      <c r="H8" s="162"/>
    </row>
    <row r="9" spans="1:8" ht="15.75" customHeight="1">
      <c r="A9" s="49" t="s">
        <v>6</v>
      </c>
      <c r="B9" s="50" t="s">
        <v>225</v>
      </c>
      <c r="C9" s="50" t="s">
        <v>248</v>
      </c>
      <c r="D9" s="41" t="s">
        <v>546</v>
      </c>
      <c r="E9" s="36">
        <v>3927496</v>
      </c>
      <c r="F9" s="50" t="s">
        <v>152</v>
      </c>
      <c r="G9" s="36" t="s">
        <v>603</v>
      </c>
      <c r="H9" s="162"/>
    </row>
    <row r="10" spans="1:8" ht="15.75" customHeight="1">
      <c r="A10" s="23" t="s">
        <v>6</v>
      </c>
      <c r="B10" s="91" t="s">
        <v>1133</v>
      </c>
      <c r="C10" s="91" t="s">
        <v>1134</v>
      </c>
      <c r="D10" s="42" t="s">
        <v>546</v>
      </c>
      <c r="E10" s="138">
        <v>3996943</v>
      </c>
      <c r="F10" s="133" t="s">
        <v>1135</v>
      </c>
      <c r="G10" s="137" t="s">
        <v>603</v>
      </c>
      <c r="H10" s="162"/>
    </row>
    <row r="11" spans="1:8" ht="15.75" customHeight="1">
      <c r="A11" s="23" t="s">
        <v>6</v>
      </c>
      <c r="B11" s="91" t="s">
        <v>1136</v>
      </c>
      <c r="C11" s="91" t="s">
        <v>1137</v>
      </c>
      <c r="D11" s="42" t="s">
        <v>546</v>
      </c>
      <c r="E11" s="138">
        <v>4001127</v>
      </c>
      <c r="F11" s="133" t="s">
        <v>1138</v>
      </c>
      <c r="G11" s="137" t="s">
        <v>603</v>
      </c>
      <c r="H11" s="162"/>
    </row>
    <row r="12" spans="1:8" ht="15.75" customHeight="1">
      <c r="A12" s="23" t="s">
        <v>6</v>
      </c>
      <c r="B12" s="91" t="s">
        <v>1139</v>
      </c>
      <c r="C12" s="91" t="s">
        <v>1140</v>
      </c>
      <c r="D12" s="42" t="s">
        <v>546</v>
      </c>
      <c r="E12" s="138">
        <v>4001131</v>
      </c>
      <c r="F12" s="133" t="s">
        <v>1141</v>
      </c>
      <c r="G12" s="137" t="s">
        <v>603</v>
      </c>
      <c r="H12" s="162"/>
    </row>
    <row r="13" spans="1:8" ht="15.75" customHeight="1">
      <c r="A13" s="23" t="s">
        <v>6</v>
      </c>
      <c r="B13" s="91" t="s">
        <v>1142</v>
      </c>
      <c r="C13" s="91" t="s">
        <v>1140</v>
      </c>
      <c r="D13" s="42" t="s">
        <v>546</v>
      </c>
      <c r="E13" s="138">
        <v>4001133</v>
      </c>
      <c r="F13" s="133" t="s">
        <v>1143</v>
      </c>
      <c r="G13" s="137" t="s">
        <v>603</v>
      </c>
      <c r="H13" s="162"/>
    </row>
    <row r="14" spans="1:8" ht="18.75">
      <c r="A14" s="244" t="s">
        <v>311</v>
      </c>
      <c r="B14" s="244"/>
      <c r="C14" s="244"/>
      <c r="D14" s="244"/>
      <c r="E14" s="244"/>
      <c r="F14" s="244"/>
      <c r="G14" s="245"/>
    </row>
    <row r="15" spans="1:8" ht="15.75" customHeight="1">
      <c r="A15" s="49" t="s">
        <v>5</v>
      </c>
      <c r="B15" s="54" t="s">
        <v>159</v>
      </c>
      <c r="C15" s="54" t="s">
        <v>360</v>
      </c>
      <c r="D15" s="41" t="s">
        <v>546</v>
      </c>
      <c r="E15" s="36">
        <v>3908850</v>
      </c>
      <c r="F15" s="53" t="s">
        <v>24</v>
      </c>
      <c r="G15" s="36" t="s">
        <v>603</v>
      </c>
      <c r="H15" s="162"/>
    </row>
    <row r="16" spans="1:8" ht="15.75" customHeight="1">
      <c r="A16" s="49" t="s">
        <v>5</v>
      </c>
      <c r="B16" s="54" t="s">
        <v>163</v>
      </c>
      <c r="C16" s="54" t="s">
        <v>361</v>
      </c>
      <c r="D16" s="41" t="s">
        <v>546</v>
      </c>
      <c r="E16" s="36">
        <v>3920568</v>
      </c>
      <c r="F16" s="53" t="s">
        <v>35</v>
      </c>
      <c r="G16" s="36" t="s">
        <v>603</v>
      </c>
      <c r="H16" s="162"/>
    </row>
    <row r="17" spans="1:8" ht="31.5" customHeight="1">
      <c r="A17" s="49" t="s">
        <v>5</v>
      </c>
      <c r="B17" s="54" t="s">
        <v>631</v>
      </c>
      <c r="C17" s="54" t="s">
        <v>362</v>
      </c>
      <c r="D17" s="41" t="s">
        <v>546</v>
      </c>
      <c r="E17" s="36">
        <v>3867500</v>
      </c>
      <c r="F17" s="53" t="s">
        <v>36</v>
      </c>
      <c r="G17" s="36" t="s">
        <v>603</v>
      </c>
      <c r="H17" s="162"/>
    </row>
    <row r="18" spans="1:8" ht="15.75" customHeight="1">
      <c r="A18" s="49" t="s">
        <v>5</v>
      </c>
      <c r="B18" s="54" t="s">
        <v>164</v>
      </c>
      <c r="C18" s="54" t="s">
        <v>333</v>
      </c>
      <c r="D18" s="41" t="s">
        <v>546</v>
      </c>
      <c r="E18" s="36">
        <v>3721497</v>
      </c>
      <c r="F18" s="53" t="s">
        <v>38</v>
      </c>
      <c r="G18" s="36" t="s">
        <v>603</v>
      </c>
      <c r="H18" s="162"/>
    </row>
    <row r="19" spans="1:8" ht="15.75" customHeight="1">
      <c r="A19" s="49" t="s">
        <v>5</v>
      </c>
      <c r="B19" s="54" t="s">
        <v>168</v>
      </c>
      <c r="C19" s="54" t="s">
        <v>363</v>
      </c>
      <c r="D19" s="41" t="s">
        <v>546</v>
      </c>
      <c r="E19" s="36">
        <v>3902226</v>
      </c>
      <c r="F19" s="53" t="s">
        <v>50</v>
      </c>
      <c r="G19" s="36" t="s">
        <v>603</v>
      </c>
      <c r="H19" s="162"/>
    </row>
    <row r="20" spans="1:8" ht="15.75" customHeight="1">
      <c r="A20" s="246" t="s">
        <v>5</v>
      </c>
      <c r="B20" s="265" t="s">
        <v>169</v>
      </c>
      <c r="C20" s="265" t="s">
        <v>364</v>
      </c>
      <c r="D20" s="41" t="s">
        <v>546</v>
      </c>
      <c r="E20" s="36">
        <v>3792044</v>
      </c>
      <c r="F20" s="53" t="s">
        <v>52</v>
      </c>
      <c r="G20" s="36" t="s">
        <v>603</v>
      </c>
      <c r="H20" s="162"/>
    </row>
    <row r="21" spans="1:8" ht="15.75" customHeight="1">
      <c r="A21" s="245"/>
      <c r="B21" s="220"/>
      <c r="C21" s="220"/>
      <c r="D21" s="41" t="s">
        <v>547</v>
      </c>
      <c r="E21" s="249" t="str">
        <f>HYPERLINK("https://reading.udn.com/udnlib/ntu/B/110529","udn讀書館 ")</f>
        <v xml:space="preserve">udn讀書館 </v>
      </c>
      <c r="F21" s="266"/>
      <c r="G21" s="36" t="s">
        <v>605</v>
      </c>
    </row>
    <row r="22" spans="1:8" ht="15.75" customHeight="1">
      <c r="A22" s="49" t="s">
        <v>5</v>
      </c>
      <c r="B22" s="50" t="s">
        <v>296</v>
      </c>
      <c r="C22" s="50" t="s">
        <v>331</v>
      </c>
      <c r="D22" s="41" t="s">
        <v>546</v>
      </c>
      <c r="E22" s="36">
        <v>3927382</v>
      </c>
      <c r="F22" s="50" t="s">
        <v>71</v>
      </c>
      <c r="G22" s="36" t="s">
        <v>603</v>
      </c>
      <c r="H22" s="162"/>
    </row>
    <row r="23" spans="1:8" ht="15.75" customHeight="1">
      <c r="A23" s="49" t="s">
        <v>5</v>
      </c>
      <c r="B23" s="15" t="s">
        <v>188</v>
      </c>
      <c r="C23" s="50" t="s">
        <v>365</v>
      </c>
      <c r="D23" s="41" t="s">
        <v>546</v>
      </c>
      <c r="E23" s="36">
        <v>3927399</v>
      </c>
      <c r="F23" s="50" t="s">
        <v>86</v>
      </c>
      <c r="G23" s="36" t="s">
        <v>603</v>
      </c>
      <c r="H23" s="162"/>
    </row>
    <row r="24" spans="1:8" ht="15.75" customHeight="1">
      <c r="A24" s="49" t="s">
        <v>5</v>
      </c>
      <c r="B24" s="50" t="s">
        <v>529</v>
      </c>
      <c r="C24" s="50" t="s">
        <v>366</v>
      </c>
      <c r="D24" s="41" t="s">
        <v>546</v>
      </c>
      <c r="E24" s="36">
        <v>3927426</v>
      </c>
      <c r="F24" s="50" t="s">
        <v>111</v>
      </c>
      <c r="G24" s="36" t="s">
        <v>603</v>
      </c>
      <c r="H24" s="162"/>
    </row>
    <row r="25" spans="1:8" ht="15.75" customHeight="1">
      <c r="A25" s="49" t="s">
        <v>5</v>
      </c>
      <c r="B25" s="50" t="s">
        <v>243</v>
      </c>
      <c r="C25" s="50" t="s">
        <v>331</v>
      </c>
      <c r="D25" s="41" t="s">
        <v>546</v>
      </c>
      <c r="E25" s="36">
        <v>3927432</v>
      </c>
      <c r="F25" s="50" t="s">
        <v>117</v>
      </c>
      <c r="G25" s="36" t="s">
        <v>603</v>
      </c>
      <c r="H25" s="162"/>
    </row>
    <row r="26" spans="1:8" ht="15.75" customHeight="1">
      <c r="A26" s="49" t="s">
        <v>5</v>
      </c>
      <c r="B26" s="50" t="s">
        <v>220</v>
      </c>
      <c r="C26" s="50" t="s">
        <v>221</v>
      </c>
      <c r="D26" s="41" t="s">
        <v>546</v>
      </c>
      <c r="E26" s="36">
        <v>3927477</v>
      </c>
      <c r="F26" s="50" t="s">
        <v>141</v>
      </c>
      <c r="G26" s="36" t="s">
        <v>603</v>
      </c>
      <c r="H26" s="162"/>
    </row>
    <row r="27" spans="1:8" ht="15.75" customHeight="1">
      <c r="A27" s="49" t="s">
        <v>5</v>
      </c>
      <c r="B27" s="55" t="s">
        <v>400</v>
      </c>
      <c r="C27" s="55" t="s">
        <v>675</v>
      </c>
      <c r="D27" s="41" t="s">
        <v>546</v>
      </c>
      <c r="E27" s="26">
        <v>3972244</v>
      </c>
      <c r="F27" s="21" t="s">
        <v>401</v>
      </c>
      <c r="G27" s="36" t="s">
        <v>603</v>
      </c>
      <c r="H27" s="162"/>
    </row>
    <row r="28" spans="1:8" ht="15.75" customHeight="1">
      <c r="A28" s="49" t="s">
        <v>5</v>
      </c>
      <c r="B28" s="55" t="s">
        <v>464</v>
      </c>
      <c r="C28" s="55" t="s">
        <v>676</v>
      </c>
      <c r="D28" s="41" t="s">
        <v>546</v>
      </c>
      <c r="E28" s="29">
        <v>3973889</v>
      </c>
      <c r="F28" s="22" t="s">
        <v>465</v>
      </c>
      <c r="G28" s="36" t="s">
        <v>603</v>
      </c>
      <c r="H28" s="162"/>
    </row>
    <row r="29" spans="1:8" ht="15.75" customHeight="1">
      <c r="A29" s="49" t="s">
        <v>5</v>
      </c>
      <c r="B29" s="55" t="s">
        <v>466</v>
      </c>
      <c r="C29" s="55" t="s">
        <v>530</v>
      </c>
      <c r="D29" s="41" t="s">
        <v>546</v>
      </c>
      <c r="E29" s="29">
        <v>3974506</v>
      </c>
      <c r="F29" s="22" t="s">
        <v>467</v>
      </c>
      <c r="G29" s="36" t="s">
        <v>603</v>
      </c>
      <c r="H29" s="162"/>
    </row>
    <row r="30" spans="1:8" ht="15.75" customHeight="1">
      <c r="A30" s="49" t="s">
        <v>5</v>
      </c>
      <c r="B30" s="55" t="s">
        <v>468</v>
      </c>
      <c r="C30" s="55" t="s">
        <v>531</v>
      </c>
      <c r="D30" s="41" t="s">
        <v>546</v>
      </c>
      <c r="E30" s="29">
        <v>3973880</v>
      </c>
      <c r="F30" s="22" t="s">
        <v>469</v>
      </c>
      <c r="G30" s="36" t="s">
        <v>603</v>
      </c>
      <c r="H30" s="162"/>
    </row>
    <row r="31" spans="1:8" ht="15">
      <c r="A31" s="23" t="s">
        <v>5</v>
      </c>
      <c r="B31" s="132" t="s">
        <v>1144</v>
      </c>
      <c r="C31" s="134" t="s">
        <v>320</v>
      </c>
      <c r="D31" s="42" t="s">
        <v>546</v>
      </c>
      <c r="E31" s="136">
        <v>4001117</v>
      </c>
      <c r="F31" s="153" t="s">
        <v>1145</v>
      </c>
      <c r="G31" s="137" t="s">
        <v>603</v>
      </c>
      <c r="H31" s="162"/>
    </row>
    <row r="32" spans="1:8" ht="30">
      <c r="A32" s="23" t="s">
        <v>5</v>
      </c>
      <c r="B32" s="134" t="s">
        <v>1146</v>
      </c>
      <c r="C32" s="134" t="s">
        <v>1147</v>
      </c>
      <c r="D32" s="42" t="s">
        <v>546</v>
      </c>
      <c r="E32" s="136">
        <v>4001056</v>
      </c>
      <c r="F32" s="153" t="s">
        <v>1148</v>
      </c>
      <c r="G32" s="137" t="s">
        <v>603</v>
      </c>
      <c r="H32" s="162"/>
    </row>
    <row r="33" spans="1:8" ht="15">
      <c r="A33" s="23" t="s">
        <v>5</v>
      </c>
      <c r="B33" s="134" t="s">
        <v>1149</v>
      </c>
      <c r="C33" s="134" t="s">
        <v>1150</v>
      </c>
      <c r="D33" s="42" t="s">
        <v>546</v>
      </c>
      <c r="E33" s="136">
        <v>4001144</v>
      </c>
      <c r="F33" s="153" t="s">
        <v>1151</v>
      </c>
      <c r="G33" s="137" t="s">
        <v>603</v>
      </c>
      <c r="H33" s="162"/>
    </row>
    <row r="34" spans="1:8" ht="31.5" customHeight="1">
      <c r="A34" s="148" t="s">
        <v>5</v>
      </c>
      <c r="B34" s="152" t="s">
        <v>461</v>
      </c>
      <c r="C34" s="152" t="s">
        <v>462</v>
      </c>
      <c r="D34" s="41" t="s">
        <v>546</v>
      </c>
      <c r="E34" s="29">
        <v>3974516</v>
      </c>
      <c r="F34" s="22" t="s">
        <v>463</v>
      </c>
      <c r="G34" s="36" t="s">
        <v>605</v>
      </c>
      <c r="H34" s="162"/>
    </row>
    <row r="35" spans="1:8">
      <c r="G35" s="163"/>
    </row>
  </sheetData>
  <mergeCells count="7">
    <mergeCell ref="A1:G1"/>
    <mergeCell ref="A3:G3"/>
    <mergeCell ref="A14:G14"/>
    <mergeCell ref="A20:A21"/>
    <mergeCell ref="B20:B21"/>
    <mergeCell ref="C20:C21"/>
    <mergeCell ref="E21:F21"/>
  </mergeCells>
  <phoneticPr fontId="1" type="noConversion"/>
  <pageMargins left="0.23622047244094491" right="0.19685039370078741" top="0.74803149606299213" bottom="0.74803149606299213" header="0.31496062992125984" footer="0.31496062992125984"/>
  <pageSetup paperSize="9" orientation="landscape" horizontalDpi="4294967295" verticalDpi="4294967295" r:id="rId1"/>
  <headerFooter>
    <oddHeader>&amp;R&amp;"微軟正黑體,粗體"臺灣大學圖書館「人生索書號」主題館藏常設展書單</oddHeader>
    <oddFooter>&amp;R&amp;"微軟正黑體,粗體"第 &amp;P 頁，共 &amp;N 頁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F8463-511A-4A6F-8909-17F3C3070A45}">
  <dimension ref="A1:H25"/>
  <sheetViews>
    <sheetView topLeftCell="A22" zoomScale="120" zoomScaleNormal="120" workbookViewId="0">
      <selection activeCell="F34" sqref="F34"/>
    </sheetView>
  </sheetViews>
  <sheetFormatPr defaultColWidth="9.140625" defaultRowHeight="15.75"/>
  <cols>
    <col min="1" max="1" width="6" style="6" customWidth="1"/>
    <col min="2" max="2" width="70.7109375" style="10" customWidth="1"/>
    <col min="3" max="3" width="22.7109375" style="10" customWidth="1"/>
    <col min="4" max="4" width="8.7109375" style="44" customWidth="1"/>
    <col min="5" max="5" width="10.7109375" style="39" customWidth="1"/>
    <col min="6" max="6" width="27.7109375" style="46" customWidth="1"/>
    <col min="7" max="7" width="8.7109375" style="45" customWidth="1"/>
    <col min="8" max="8" width="9.140625" style="160"/>
    <col min="9" max="16384" width="9.140625" style="3"/>
  </cols>
  <sheetData>
    <row r="1" spans="1:8" ht="20.25">
      <c r="A1" s="242" t="s">
        <v>404</v>
      </c>
      <c r="B1" s="242"/>
      <c r="C1" s="242"/>
      <c r="D1" s="242"/>
      <c r="E1" s="242"/>
      <c r="F1" s="242"/>
      <c r="G1" s="243"/>
    </row>
    <row r="2" spans="1:8" s="7" customFormat="1">
      <c r="A2" s="17" t="s">
        <v>230</v>
      </c>
      <c r="B2" s="19" t="s">
        <v>232</v>
      </c>
      <c r="C2" s="19" t="s">
        <v>233</v>
      </c>
      <c r="D2" s="40" t="s">
        <v>545</v>
      </c>
      <c r="E2" s="11" t="s">
        <v>231</v>
      </c>
      <c r="F2" s="18" t="s">
        <v>22</v>
      </c>
      <c r="G2" s="11" t="s">
        <v>604</v>
      </c>
      <c r="H2" s="161"/>
    </row>
    <row r="3" spans="1:8" ht="18.75">
      <c r="A3" s="244" t="s">
        <v>312</v>
      </c>
      <c r="B3" s="244"/>
      <c r="C3" s="244"/>
      <c r="D3" s="244"/>
      <c r="E3" s="244"/>
      <c r="F3" s="244"/>
      <c r="G3" s="245"/>
    </row>
    <row r="4" spans="1:8" ht="15.75" customHeight="1">
      <c r="A4" s="49" t="s">
        <v>13</v>
      </c>
      <c r="B4" s="54" t="s">
        <v>532</v>
      </c>
      <c r="C4" s="54" t="s">
        <v>367</v>
      </c>
      <c r="D4" s="41" t="s">
        <v>546</v>
      </c>
      <c r="E4" s="36">
        <v>3857190</v>
      </c>
      <c r="F4" s="53" t="s">
        <v>23</v>
      </c>
      <c r="G4" s="36" t="s">
        <v>603</v>
      </c>
      <c r="H4" s="162"/>
    </row>
    <row r="5" spans="1:8" ht="15.75" customHeight="1">
      <c r="A5" s="139" t="s">
        <v>1259</v>
      </c>
      <c r="B5" s="140" t="s">
        <v>1260</v>
      </c>
      <c r="C5" s="140" t="s">
        <v>369</v>
      </c>
      <c r="D5" s="41" t="s">
        <v>546</v>
      </c>
      <c r="E5" s="36">
        <v>3813504</v>
      </c>
      <c r="F5" s="141" t="s">
        <v>1261</v>
      </c>
      <c r="G5" s="36" t="s">
        <v>603</v>
      </c>
      <c r="H5" s="162"/>
    </row>
    <row r="6" spans="1:8" ht="15.75" customHeight="1">
      <c r="A6" s="49" t="s">
        <v>13</v>
      </c>
      <c r="B6" s="54" t="s">
        <v>533</v>
      </c>
      <c r="C6" s="54" t="s">
        <v>369</v>
      </c>
      <c r="D6" s="41" t="s">
        <v>546</v>
      </c>
      <c r="E6" s="36">
        <v>3832064</v>
      </c>
      <c r="F6" s="53" t="s">
        <v>42</v>
      </c>
      <c r="G6" s="36" t="s">
        <v>603</v>
      </c>
      <c r="H6" s="162"/>
    </row>
    <row r="7" spans="1:8" ht="15.75" customHeight="1">
      <c r="A7" s="139" t="s">
        <v>13</v>
      </c>
      <c r="B7" s="140" t="s">
        <v>166</v>
      </c>
      <c r="C7" s="140" t="s">
        <v>369</v>
      </c>
      <c r="D7" s="41" t="s">
        <v>546</v>
      </c>
      <c r="E7" s="36">
        <v>3904876</v>
      </c>
      <c r="F7" s="141" t="s">
        <v>41</v>
      </c>
      <c r="G7" s="36" t="s">
        <v>603</v>
      </c>
      <c r="H7" s="162"/>
    </row>
    <row r="8" spans="1:8" ht="15.75" customHeight="1">
      <c r="A8" s="49" t="s">
        <v>13</v>
      </c>
      <c r="B8" s="54" t="s">
        <v>175</v>
      </c>
      <c r="C8" s="54" t="s">
        <v>370</v>
      </c>
      <c r="D8" s="41" t="s">
        <v>546</v>
      </c>
      <c r="E8" s="36">
        <v>3794537</v>
      </c>
      <c r="F8" s="53" t="s">
        <v>62</v>
      </c>
      <c r="G8" s="36" t="s">
        <v>603</v>
      </c>
      <c r="H8" s="162"/>
    </row>
    <row r="9" spans="1:8" ht="15.75" customHeight="1">
      <c r="A9" s="49" t="s">
        <v>13</v>
      </c>
      <c r="B9" s="55" t="s">
        <v>402</v>
      </c>
      <c r="C9" s="55" t="s">
        <v>677</v>
      </c>
      <c r="D9" s="41" t="s">
        <v>546</v>
      </c>
      <c r="E9" s="26">
        <v>3973542</v>
      </c>
      <c r="F9" s="21" t="s">
        <v>403</v>
      </c>
      <c r="G9" s="36" t="s">
        <v>603</v>
      </c>
      <c r="H9" s="162"/>
    </row>
    <row r="10" spans="1:8" ht="16.5">
      <c r="A10" s="23" t="s">
        <v>13</v>
      </c>
      <c r="B10" s="135" t="s">
        <v>1152</v>
      </c>
      <c r="C10" s="134" t="s">
        <v>1153</v>
      </c>
      <c r="D10" s="42" t="s">
        <v>546</v>
      </c>
      <c r="E10" s="137">
        <v>4001054</v>
      </c>
      <c r="F10" s="153" t="s">
        <v>1154</v>
      </c>
      <c r="G10" s="36" t="s">
        <v>603</v>
      </c>
      <c r="H10" s="162"/>
    </row>
    <row r="11" spans="1:8" ht="30">
      <c r="A11" s="23" t="s">
        <v>13</v>
      </c>
      <c r="B11" s="135" t="s">
        <v>1155</v>
      </c>
      <c r="C11" s="132" t="s">
        <v>1156</v>
      </c>
      <c r="D11" s="42" t="s">
        <v>546</v>
      </c>
      <c r="E11" s="137">
        <v>4001090</v>
      </c>
      <c r="F11" s="153" t="s">
        <v>1157</v>
      </c>
      <c r="G11" s="36" t="s">
        <v>603</v>
      </c>
      <c r="H11" s="162"/>
    </row>
    <row r="12" spans="1:8" ht="15">
      <c r="A12" s="23" t="s">
        <v>13</v>
      </c>
      <c r="B12" s="91" t="s">
        <v>1158</v>
      </c>
      <c r="C12" s="134" t="s">
        <v>483</v>
      </c>
      <c r="D12" s="42" t="s">
        <v>546</v>
      </c>
      <c r="E12" s="137">
        <v>4001092</v>
      </c>
      <c r="F12" s="153" t="s">
        <v>1159</v>
      </c>
      <c r="G12" s="36" t="s">
        <v>603</v>
      </c>
      <c r="H12" s="162"/>
    </row>
    <row r="13" spans="1:8" ht="15">
      <c r="A13" s="23" t="s">
        <v>13</v>
      </c>
      <c r="B13" s="91" t="s">
        <v>1160</v>
      </c>
      <c r="C13" s="132" t="s">
        <v>1161</v>
      </c>
      <c r="D13" s="42" t="s">
        <v>546</v>
      </c>
      <c r="E13" s="137">
        <v>4001096</v>
      </c>
      <c r="F13" s="153" t="s">
        <v>1162</v>
      </c>
      <c r="G13" s="36" t="s">
        <v>603</v>
      </c>
      <c r="H13" s="162"/>
    </row>
    <row r="14" spans="1:8" ht="30">
      <c r="A14" s="23" t="s">
        <v>13</v>
      </c>
      <c r="B14" s="135" t="s">
        <v>1163</v>
      </c>
      <c r="C14" s="132" t="s">
        <v>1161</v>
      </c>
      <c r="D14" s="42" t="s">
        <v>546</v>
      </c>
      <c r="E14" s="137">
        <v>4001098</v>
      </c>
      <c r="F14" s="153" t="s">
        <v>1164</v>
      </c>
      <c r="G14" s="36" t="s">
        <v>603</v>
      </c>
      <c r="H14" s="162"/>
    </row>
    <row r="15" spans="1:8" ht="15.75" customHeight="1">
      <c r="A15" s="246" t="s">
        <v>13</v>
      </c>
      <c r="B15" s="265" t="s">
        <v>165</v>
      </c>
      <c r="C15" s="265" t="s">
        <v>368</v>
      </c>
      <c r="D15" s="41" t="s">
        <v>546</v>
      </c>
      <c r="E15" s="36">
        <v>3651411</v>
      </c>
      <c r="F15" s="151" t="s">
        <v>39</v>
      </c>
      <c r="G15" s="36" t="s">
        <v>605</v>
      </c>
      <c r="H15" s="162"/>
    </row>
    <row r="16" spans="1:8" ht="15.75" customHeight="1">
      <c r="A16" s="245"/>
      <c r="B16" s="220"/>
      <c r="C16" s="220"/>
      <c r="D16" s="41" t="s">
        <v>547</v>
      </c>
      <c r="E16" s="249" t="str">
        <f>HYPERLINK("https://ntu.ebook.hyread.com.tw/bookDetail.jsp?id=47976","HyRead eBook ")</f>
        <v xml:space="preserve">HyRead eBook </v>
      </c>
      <c r="F16" s="266"/>
      <c r="G16" s="36" t="s">
        <v>605</v>
      </c>
    </row>
    <row r="17" spans="1:8" ht="15.75" customHeight="1">
      <c r="A17" s="148" t="s">
        <v>13</v>
      </c>
      <c r="B17" s="150" t="s">
        <v>534</v>
      </c>
      <c r="C17" s="150" t="s">
        <v>367</v>
      </c>
      <c r="D17" s="41" t="s">
        <v>546</v>
      </c>
      <c r="E17" s="36">
        <v>3439472</v>
      </c>
      <c r="F17" s="151" t="s">
        <v>56</v>
      </c>
      <c r="G17" s="36" t="s">
        <v>605</v>
      </c>
      <c r="H17" s="162"/>
    </row>
    <row r="18" spans="1:8" ht="15.75" customHeight="1">
      <c r="A18" s="148" t="s">
        <v>13</v>
      </c>
      <c r="B18" s="152" t="s">
        <v>470</v>
      </c>
      <c r="C18" s="152" t="s">
        <v>471</v>
      </c>
      <c r="D18" s="41" t="s">
        <v>546</v>
      </c>
      <c r="E18" s="26">
        <v>3973888</v>
      </c>
      <c r="F18" s="22" t="s">
        <v>472</v>
      </c>
      <c r="G18" s="36" t="s">
        <v>605</v>
      </c>
      <c r="H18" s="162"/>
    </row>
    <row r="19" spans="1:8" ht="31.5" customHeight="1">
      <c r="A19" s="148" t="s">
        <v>13</v>
      </c>
      <c r="B19" s="152" t="s">
        <v>473</v>
      </c>
      <c r="C19" s="152" t="s">
        <v>474</v>
      </c>
      <c r="D19" s="41" t="s">
        <v>546</v>
      </c>
      <c r="E19" s="26">
        <v>3974503</v>
      </c>
      <c r="F19" s="22" t="s">
        <v>475</v>
      </c>
      <c r="G19" s="36" t="s">
        <v>605</v>
      </c>
      <c r="H19" s="162"/>
    </row>
    <row r="20" spans="1:8" ht="15.75" customHeight="1">
      <c r="A20" s="148" t="s">
        <v>13</v>
      </c>
      <c r="B20" s="152" t="s">
        <v>476</v>
      </c>
      <c r="C20" s="152" t="s">
        <v>477</v>
      </c>
      <c r="D20" s="41" t="s">
        <v>546</v>
      </c>
      <c r="E20" s="26">
        <v>3974513</v>
      </c>
      <c r="F20" s="22" t="s">
        <v>478</v>
      </c>
      <c r="G20" s="36" t="s">
        <v>605</v>
      </c>
      <c r="H20" s="162"/>
    </row>
    <row r="21" spans="1:8" ht="15.75" customHeight="1">
      <c r="A21" s="148" t="s">
        <v>13</v>
      </c>
      <c r="B21" s="152" t="s">
        <v>479</v>
      </c>
      <c r="C21" s="152" t="s">
        <v>480</v>
      </c>
      <c r="D21" s="41" t="s">
        <v>546</v>
      </c>
      <c r="E21" s="26">
        <v>3974504</v>
      </c>
      <c r="F21" s="22" t="s">
        <v>481</v>
      </c>
      <c r="G21" s="36" t="s">
        <v>605</v>
      </c>
      <c r="H21" s="162"/>
    </row>
    <row r="22" spans="1:8" ht="15.75" customHeight="1">
      <c r="A22" s="148" t="s">
        <v>13</v>
      </c>
      <c r="B22" s="152" t="s">
        <v>482</v>
      </c>
      <c r="C22" s="152" t="s">
        <v>483</v>
      </c>
      <c r="D22" s="41" t="s">
        <v>546</v>
      </c>
      <c r="E22" s="26">
        <v>3973878</v>
      </c>
      <c r="F22" s="22" t="s">
        <v>484</v>
      </c>
      <c r="G22" s="36" t="s">
        <v>605</v>
      </c>
      <c r="H22" s="162"/>
    </row>
    <row r="23" spans="1:8" ht="15.75" customHeight="1">
      <c r="A23" s="246" t="s">
        <v>13</v>
      </c>
      <c r="B23" s="271" t="s">
        <v>485</v>
      </c>
      <c r="C23" s="271" t="s">
        <v>486</v>
      </c>
      <c r="D23" s="41" t="s">
        <v>546</v>
      </c>
      <c r="E23" s="26">
        <v>3973870</v>
      </c>
      <c r="F23" s="22" t="s">
        <v>487</v>
      </c>
      <c r="G23" s="36" t="s">
        <v>605</v>
      </c>
      <c r="H23" s="162"/>
    </row>
    <row r="24" spans="1:8" ht="15.75" customHeight="1">
      <c r="A24" s="245"/>
      <c r="B24" s="220"/>
      <c r="C24" s="220"/>
      <c r="D24" s="41" t="s">
        <v>547</v>
      </c>
      <c r="E24" s="272" t="str">
        <f>HYPERLINK("https://ntu.ebook.hyread.com.tw/bookDetail.jsp?id=172470","HyRead eBook ")</f>
        <v xml:space="preserve">HyRead eBook </v>
      </c>
      <c r="F24" s="266"/>
      <c r="G24" s="36" t="s">
        <v>605</v>
      </c>
    </row>
    <row r="25" spans="1:8" ht="31.5" customHeight="1">
      <c r="A25" s="148" t="s">
        <v>13</v>
      </c>
      <c r="B25" s="152" t="s">
        <v>488</v>
      </c>
      <c r="C25" s="152" t="s">
        <v>535</v>
      </c>
      <c r="D25" s="41" t="s">
        <v>546</v>
      </c>
      <c r="E25" s="26">
        <v>3973859</v>
      </c>
      <c r="F25" s="22" t="s">
        <v>489</v>
      </c>
      <c r="G25" s="36" t="s">
        <v>605</v>
      </c>
      <c r="H25" s="162"/>
    </row>
  </sheetData>
  <mergeCells count="10">
    <mergeCell ref="A23:A24"/>
    <mergeCell ref="B23:B24"/>
    <mergeCell ref="C23:C24"/>
    <mergeCell ref="E24:F24"/>
    <mergeCell ref="A1:G1"/>
    <mergeCell ref="A3:G3"/>
    <mergeCell ref="A15:A16"/>
    <mergeCell ref="B15:B16"/>
    <mergeCell ref="C15:C16"/>
    <mergeCell ref="E16:F16"/>
  </mergeCells>
  <phoneticPr fontId="1" type="noConversion"/>
  <pageMargins left="0.23622047244094491" right="0.19685039370078741" top="0.74803149606299213" bottom="0.74803149606299213" header="0.31496062992125984" footer="0.31496062992125984"/>
  <pageSetup paperSize="9" orientation="landscape" horizontalDpi="4294967295" verticalDpi="4294967295" r:id="rId1"/>
  <headerFooter>
    <oddHeader>&amp;R&amp;"微軟正黑體,粗體"臺灣大學圖書館「人生索書號」主題館藏常設展書單</oddHeader>
    <oddFooter>&amp;R&amp;"微軟正黑體,粗體"第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主題類別及書單說明</vt:lpstr>
      <vt:lpstr>電子書單</vt:lpstr>
      <vt:lpstr>多媒體片單</vt:lpstr>
      <vt:lpstr>自我價值</vt:lpstr>
      <vt:lpstr>自我照護</vt:lpstr>
      <vt:lpstr>情緒調適</vt:lpstr>
      <vt:lpstr>家庭關係</vt:lpstr>
      <vt:lpstr>人際關係</vt:lpstr>
      <vt:lpstr>愛情</vt:lpstr>
      <vt:lpstr>生涯發展</vt:lpstr>
      <vt:lpstr>生活指引</vt:lpstr>
      <vt:lpstr>療癒素材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2022-01-03T08:35:28Z</cp:lastPrinted>
  <dcterms:created xsi:type="dcterms:W3CDTF">2020-12-20T01:07:47Z</dcterms:created>
  <dcterms:modified xsi:type="dcterms:W3CDTF">2022-10-05T04:45:33Z</dcterms:modified>
</cp:coreProperties>
</file>